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end\Desktop\Waterloo\CV\Publications\"/>
    </mc:Choice>
  </mc:AlternateContent>
  <bookViews>
    <workbookView xWindow="0" yWindow="0" windowWidth="23040" windowHeight="9060"/>
  </bookViews>
  <sheets>
    <sheet name="Table A.1" sheetId="1" r:id="rId1"/>
    <sheet name="Table A.2" sheetId="2" r:id="rId2"/>
    <sheet name="Table A.3" sheetId="3" r:id="rId3"/>
  </sheets>
  <definedNames>
    <definedName name="OLE_LINK40">'Table A.3'!$A$25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2" l="1"/>
  <c r="J13" i="2"/>
  <c r="H13" i="2"/>
  <c r="H12" i="2"/>
  <c r="J85" i="2" l="1"/>
  <c r="J140" i="2" l="1"/>
  <c r="H140" i="2"/>
  <c r="F140" i="2"/>
  <c r="J139" i="2"/>
  <c r="H139" i="2"/>
  <c r="F139" i="2"/>
  <c r="J138" i="2"/>
  <c r="H138" i="2"/>
  <c r="F138" i="2"/>
  <c r="J137" i="2"/>
  <c r="H137" i="2"/>
  <c r="F137" i="2"/>
  <c r="K136" i="2"/>
  <c r="K135" i="2"/>
  <c r="K134" i="2"/>
  <c r="J129" i="2"/>
  <c r="H129" i="2"/>
  <c r="F129" i="2"/>
  <c r="J128" i="2"/>
  <c r="H128" i="2"/>
  <c r="F128" i="2"/>
  <c r="J127" i="2"/>
  <c r="H127" i="2"/>
  <c r="F127" i="2"/>
  <c r="J126" i="2"/>
  <c r="H126" i="2"/>
  <c r="F126" i="2"/>
  <c r="K119" i="2"/>
  <c r="K118" i="2"/>
  <c r="K116" i="2"/>
  <c r="K114" i="2"/>
  <c r="K112" i="2"/>
  <c r="K110" i="2"/>
  <c r="K108" i="2"/>
  <c r="K102" i="2"/>
  <c r="K100" i="2"/>
  <c r="K99" i="2"/>
  <c r="F96" i="2"/>
  <c r="F95" i="2"/>
  <c r="F94" i="2"/>
  <c r="F93" i="2"/>
  <c r="F91" i="2"/>
  <c r="F90" i="2"/>
  <c r="F89" i="2"/>
  <c r="F88" i="2"/>
  <c r="F86" i="2"/>
  <c r="F85" i="2"/>
  <c r="F84" i="2"/>
  <c r="F83" i="2"/>
  <c r="F81" i="2"/>
  <c r="F80" i="2"/>
  <c r="F79" i="2"/>
  <c r="F78" i="2"/>
  <c r="K76" i="2"/>
  <c r="K74" i="2"/>
  <c r="K73" i="2"/>
  <c r="K70" i="2"/>
  <c r="K69" i="2"/>
  <c r="K68" i="2"/>
  <c r="K63" i="2"/>
  <c r="K59" i="2"/>
  <c r="K55" i="2"/>
  <c r="K52" i="2"/>
  <c r="K48" i="2"/>
  <c r="K42" i="2"/>
  <c r="K41" i="2"/>
  <c r="K40" i="2"/>
  <c r="K38" i="2"/>
  <c r="K36" i="2"/>
  <c r="K34" i="2"/>
  <c r="K27" i="2"/>
  <c r="K25" i="2"/>
  <c r="K24" i="2"/>
  <c r="K20" i="2"/>
  <c r="K19" i="2"/>
  <c r="K18" i="2"/>
  <c r="K17" i="2"/>
  <c r="K16" i="2"/>
  <c r="J93" i="2"/>
  <c r="H94" i="2"/>
  <c r="K9" i="2"/>
  <c r="K8" i="2"/>
  <c r="G1220" i="1"/>
  <c r="D1220" i="1"/>
  <c r="G1219" i="1"/>
  <c r="D1219" i="1"/>
  <c r="G1218" i="1"/>
  <c r="D1218" i="1"/>
  <c r="G1213" i="1"/>
  <c r="D1213" i="1"/>
  <c r="G1212" i="1"/>
  <c r="D1212" i="1"/>
  <c r="G1211" i="1"/>
  <c r="D1211" i="1"/>
  <c r="G1205" i="1"/>
  <c r="E1205" i="1"/>
  <c r="D1205" i="1"/>
  <c r="G1204" i="1"/>
  <c r="E1204" i="1"/>
  <c r="D1204" i="1"/>
  <c r="G1203" i="1"/>
  <c r="E1203" i="1"/>
  <c r="D1203" i="1"/>
  <c r="F1202" i="1"/>
  <c r="F1201" i="1"/>
  <c r="F1200" i="1"/>
  <c r="F1199" i="1"/>
  <c r="G1197" i="1"/>
  <c r="D1197" i="1"/>
  <c r="G1196" i="1"/>
  <c r="D1196" i="1"/>
  <c r="G1195" i="1"/>
  <c r="D1195" i="1"/>
  <c r="G1172" i="1"/>
  <c r="D1172" i="1"/>
  <c r="G1171" i="1"/>
  <c r="D1171" i="1"/>
  <c r="G1170" i="1"/>
  <c r="D1170" i="1"/>
  <c r="G1156" i="1"/>
  <c r="E1156" i="1"/>
  <c r="D1156" i="1"/>
  <c r="G1155" i="1"/>
  <c r="E1155" i="1"/>
  <c r="D1155" i="1"/>
  <c r="G1154" i="1"/>
  <c r="E1154" i="1"/>
  <c r="D1154" i="1"/>
  <c r="F1152" i="1"/>
  <c r="F1150" i="1"/>
  <c r="F1147" i="1"/>
  <c r="F1145" i="1"/>
  <c r="F1144" i="1"/>
  <c r="F1142" i="1"/>
  <c r="G1139" i="1"/>
  <c r="E1139" i="1"/>
  <c r="D1139" i="1"/>
  <c r="G1138" i="1"/>
  <c r="E1138" i="1"/>
  <c r="D1138" i="1"/>
  <c r="G1137" i="1"/>
  <c r="E1137" i="1"/>
  <c r="D1137" i="1"/>
  <c r="F1135" i="1"/>
  <c r="F1133" i="1"/>
  <c r="F1132" i="1"/>
  <c r="F1130" i="1"/>
  <c r="F1139" i="1" s="1"/>
  <c r="G1127" i="1"/>
  <c r="E1127" i="1"/>
  <c r="D1127" i="1"/>
  <c r="G1126" i="1"/>
  <c r="E1126" i="1"/>
  <c r="D1126" i="1"/>
  <c r="G1125" i="1"/>
  <c r="E1125" i="1"/>
  <c r="D1125" i="1"/>
  <c r="F1124" i="1"/>
  <c r="F1123" i="1"/>
  <c r="F1122" i="1"/>
  <c r="F1121" i="1"/>
  <c r="F1120" i="1"/>
  <c r="F1119" i="1"/>
  <c r="G1117" i="1"/>
  <c r="E1117" i="1"/>
  <c r="D1117" i="1"/>
  <c r="G1116" i="1"/>
  <c r="E1116" i="1"/>
  <c r="D1116" i="1"/>
  <c r="G1115" i="1"/>
  <c r="E1115" i="1"/>
  <c r="D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G1096" i="1"/>
  <c r="D1096" i="1"/>
  <c r="G1095" i="1"/>
  <c r="D1095" i="1"/>
  <c r="G1094" i="1"/>
  <c r="D1094" i="1"/>
  <c r="G1089" i="1"/>
  <c r="D1089" i="1"/>
  <c r="G1088" i="1"/>
  <c r="D1088" i="1"/>
  <c r="G1087" i="1"/>
  <c r="D1087" i="1"/>
  <c r="G1076" i="1"/>
  <c r="D1076" i="1"/>
  <c r="G1075" i="1"/>
  <c r="D1075" i="1"/>
  <c r="G1074" i="1"/>
  <c r="D1074" i="1"/>
  <c r="G1067" i="1"/>
  <c r="D1067" i="1"/>
  <c r="G1066" i="1"/>
  <c r="D1066" i="1"/>
  <c r="G1065" i="1"/>
  <c r="D1065" i="1"/>
  <c r="G1061" i="1"/>
  <c r="D1061" i="1"/>
  <c r="G1060" i="1"/>
  <c r="D1060" i="1"/>
  <c r="G1059" i="1"/>
  <c r="D1059" i="1"/>
  <c r="G1052" i="1"/>
  <c r="E1052" i="1"/>
  <c r="D1052" i="1"/>
  <c r="G1051" i="1"/>
  <c r="E1051" i="1"/>
  <c r="D1051" i="1"/>
  <c r="G1050" i="1"/>
  <c r="E1050" i="1"/>
  <c r="D1050" i="1"/>
  <c r="F1047" i="1"/>
  <c r="F1046" i="1"/>
  <c r="F1045" i="1"/>
  <c r="F1044" i="1"/>
  <c r="G1037" i="1"/>
  <c r="D1037" i="1"/>
  <c r="G1036" i="1"/>
  <c r="D1036" i="1"/>
  <c r="G1035" i="1"/>
  <c r="D1035" i="1"/>
  <c r="G1030" i="1"/>
  <c r="E1030" i="1"/>
  <c r="D1030" i="1"/>
  <c r="G1029" i="1"/>
  <c r="E1029" i="1"/>
  <c r="D1029" i="1"/>
  <c r="G1028" i="1"/>
  <c r="E1028" i="1"/>
  <c r="D1028" i="1"/>
  <c r="F1026" i="1"/>
  <c r="F1024" i="1"/>
  <c r="F1021" i="1"/>
  <c r="F1019" i="1"/>
  <c r="F1018" i="1"/>
  <c r="F1028" i="1" s="1"/>
  <c r="G1016" i="1"/>
  <c r="D1016" i="1"/>
  <c r="G1015" i="1"/>
  <c r="D1015" i="1"/>
  <c r="G1014" i="1"/>
  <c r="D1014" i="1"/>
  <c r="G1007" i="1"/>
  <c r="D1007" i="1"/>
  <c r="G1006" i="1"/>
  <c r="D1006" i="1"/>
  <c r="G1005" i="1"/>
  <c r="D1005" i="1"/>
  <c r="G997" i="1"/>
  <c r="E997" i="1"/>
  <c r="E998" i="1" s="1"/>
  <c r="D997" i="1"/>
  <c r="G996" i="1"/>
  <c r="G998" i="1" s="1"/>
  <c r="E996" i="1"/>
  <c r="D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G979" i="1"/>
  <c r="E979" i="1"/>
  <c r="D979" i="1"/>
  <c r="G978" i="1"/>
  <c r="E978" i="1"/>
  <c r="D978" i="1"/>
  <c r="G977" i="1"/>
  <c r="E977" i="1"/>
  <c r="D977" i="1"/>
  <c r="F976" i="1"/>
  <c r="F975" i="1"/>
  <c r="F974" i="1"/>
  <c r="F973" i="1"/>
  <c r="F972" i="1"/>
  <c r="F971" i="1"/>
  <c r="F970" i="1"/>
  <c r="F969" i="1"/>
  <c r="F968" i="1"/>
  <c r="F967" i="1"/>
  <c r="G960" i="1"/>
  <c r="E960" i="1"/>
  <c r="D960" i="1"/>
  <c r="G959" i="1"/>
  <c r="E959" i="1"/>
  <c r="D959" i="1"/>
  <c r="G958" i="1"/>
  <c r="E958" i="1"/>
  <c r="D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G942" i="1"/>
  <c r="D942" i="1"/>
  <c r="G941" i="1"/>
  <c r="D941" i="1"/>
  <c r="G940" i="1"/>
  <c r="D940" i="1"/>
  <c r="G923" i="1"/>
  <c r="E923" i="1"/>
  <c r="D923" i="1"/>
  <c r="G922" i="1"/>
  <c r="E922" i="1"/>
  <c r="D922" i="1"/>
  <c r="G921" i="1"/>
  <c r="E921" i="1"/>
  <c r="D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G895" i="1"/>
  <c r="E895" i="1"/>
  <c r="D895" i="1"/>
  <c r="G894" i="1"/>
  <c r="E894" i="1"/>
  <c r="D894" i="1"/>
  <c r="G893" i="1"/>
  <c r="E893" i="1"/>
  <c r="D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G877" i="1"/>
  <c r="D877" i="1"/>
  <c r="G876" i="1"/>
  <c r="D876" i="1"/>
  <c r="G875" i="1"/>
  <c r="D875" i="1"/>
  <c r="G835" i="1"/>
  <c r="D835" i="1"/>
  <c r="G834" i="1"/>
  <c r="D834" i="1"/>
  <c r="G833" i="1"/>
  <c r="D833" i="1"/>
  <c r="G809" i="1"/>
  <c r="E809" i="1"/>
  <c r="D809" i="1"/>
  <c r="G808" i="1"/>
  <c r="E808" i="1"/>
  <c r="D808" i="1"/>
  <c r="G807" i="1"/>
  <c r="E807" i="1"/>
  <c r="D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G772" i="1"/>
  <c r="E772" i="1"/>
  <c r="D772" i="1"/>
  <c r="G771" i="1"/>
  <c r="E771" i="1"/>
  <c r="D771" i="1"/>
  <c r="G770" i="1"/>
  <c r="E770" i="1"/>
  <c r="D770" i="1"/>
  <c r="F769" i="1"/>
  <c r="F768" i="1"/>
  <c r="F767" i="1"/>
  <c r="F766" i="1"/>
  <c r="F765" i="1"/>
  <c r="F764" i="1"/>
  <c r="F763" i="1"/>
  <c r="G761" i="1"/>
  <c r="E761" i="1"/>
  <c r="D761" i="1"/>
  <c r="G760" i="1"/>
  <c r="E760" i="1"/>
  <c r="D760" i="1"/>
  <c r="G759" i="1"/>
  <c r="E759" i="1"/>
  <c r="D759" i="1"/>
  <c r="F758" i="1"/>
  <c r="F757" i="1"/>
  <c r="F756" i="1"/>
  <c r="F755" i="1"/>
  <c r="F754" i="1"/>
  <c r="F753" i="1"/>
  <c r="F752" i="1"/>
  <c r="G750" i="1"/>
  <c r="E750" i="1"/>
  <c r="D750" i="1"/>
  <c r="G749" i="1"/>
  <c r="E749" i="1"/>
  <c r="D749" i="1"/>
  <c r="G748" i="1"/>
  <c r="E748" i="1"/>
  <c r="D748" i="1"/>
  <c r="F747" i="1"/>
  <c r="F746" i="1"/>
  <c r="F745" i="1"/>
  <c r="F744" i="1"/>
  <c r="F743" i="1"/>
  <c r="F742" i="1"/>
  <c r="G740" i="1"/>
  <c r="E740" i="1"/>
  <c r="D740" i="1"/>
  <c r="G739" i="1"/>
  <c r="E739" i="1"/>
  <c r="D739" i="1"/>
  <c r="G738" i="1"/>
  <c r="E738" i="1"/>
  <c r="D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6" i="1"/>
  <c r="F705" i="1"/>
  <c r="F704" i="1"/>
  <c r="G692" i="1"/>
  <c r="E692" i="1"/>
  <c r="D692" i="1"/>
  <c r="G691" i="1"/>
  <c r="E691" i="1"/>
  <c r="D691" i="1"/>
  <c r="G690" i="1"/>
  <c r="E690" i="1"/>
  <c r="D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0" i="1"/>
  <c r="F649" i="1"/>
  <c r="F648" i="1"/>
  <c r="F647" i="1"/>
  <c r="F646" i="1"/>
  <c r="F645" i="1"/>
  <c r="F644" i="1"/>
  <c r="F643" i="1"/>
  <c r="F641" i="1"/>
  <c r="F640" i="1"/>
  <c r="F639" i="1"/>
  <c r="F637" i="1"/>
  <c r="F635" i="1"/>
  <c r="F634" i="1"/>
  <c r="F633" i="1"/>
  <c r="F631" i="1"/>
  <c r="G629" i="1"/>
  <c r="E629" i="1"/>
  <c r="D629" i="1"/>
  <c r="G628" i="1"/>
  <c r="E628" i="1"/>
  <c r="D628" i="1"/>
  <c r="G627" i="1"/>
  <c r="E627" i="1"/>
  <c r="D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G611" i="1"/>
  <c r="E611" i="1"/>
  <c r="D611" i="1"/>
  <c r="G610" i="1"/>
  <c r="E610" i="1"/>
  <c r="D610" i="1"/>
  <c r="G609" i="1"/>
  <c r="E609" i="1"/>
  <c r="D609" i="1"/>
  <c r="F608" i="1"/>
  <c r="F604" i="1"/>
  <c r="F603" i="1"/>
  <c r="F602" i="1"/>
  <c r="F601" i="1"/>
  <c r="F600" i="1"/>
  <c r="F599" i="1"/>
  <c r="F595" i="1"/>
  <c r="F594" i="1"/>
  <c r="F593" i="1"/>
  <c r="F592" i="1"/>
  <c r="G590" i="1"/>
  <c r="D590" i="1"/>
  <c r="G589" i="1"/>
  <c r="D589" i="1"/>
  <c r="G588" i="1"/>
  <c r="D588" i="1"/>
  <c r="G568" i="1"/>
  <c r="E568" i="1"/>
  <c r="D568" i="1"/>
  <c r="G567" i="1"/>
  <c r="E567" i="1"/>
  <c r="D567" i="1"/>
  <c r="G566" i="1"/>
  <c r="E566" i="1"/>
  <c r="D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G545" i="1"/>
  <c r="E545" i="1"/>
  <c r="D545" i="1"/>
  <c r="G544" i="1"/>
  <c r="E544" i="1"/>
  <c r="D544" i="1"/>
  <c r="G543" i="1"/>
  <c r="E543" i="1"/>
  <c r="D543" i="1"/>
  <c r="F542" i="1"/>
  <c r="F541" i="1"/>
  <c r="F540" i="1"/>
  <c r="F539" i="1"/>
  <c r="F538" i="1"/>
  <c r="F537" i="1"/>
  <c r="F536" i="1"/>
  <c r="F535" i="1"/>
  <c r="F534" i="1"/>
  <c r="F533" i="1"/>
  <c r="G514" i="1"/>
  <c r="E514" i="1"/>
  <c r="D514" i="1"/>
  <c r="G513" i="1"/>
  <c r="E513" i="1"/>
  <c r="D513" i="1"/>
  <c r="G512" i="1"/>
  <c r="E512" i="1"/>
  <c r="D512" i="1"/>
  <c r="F503" i="1"/>
  <c r="F502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G483" i="1"/>
  <c r="E483" i="1"/>
  <c r="D483" i="1"/>
  <c r="G482" i="1"/>
  <c r="E482" i="1"/>
  <c r="D482" i="1"/>
  <c r="G481" i="1"/>
  <c r="E481" i="1"/>
  <c r="D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G447" i="1"/>
  <c r="E447" i="1"/>
  <c r="D447" i="1"/>
  <c r="G446" i="1"/>
  <c r="E446" i="1"/>
  <c r="D446" i="1"/>
  <c r="G445" i="1"/>
  <c r="E445" i="1"/>
  <c r="D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G412" i="1"/>
  <c r="E412" i="1"/>
  <c r="D412" i="1"/>
  <c r="G410" i="1"/>
  <c r="G411" i="1" s="1"/>
  <c r="E410" i="1"/>
  <c r="E411" i="1" s="1"/>
  <c r="D410" i="1"/>
  <c r="D411" i="1" s="1"/>
  <c r="F260" i="1"/>
  <c r="F259" i="1"/>
  <c r="F258" i="1"/>
  <c r="F257" i="1"/>
  <c r="G255" i="1"/>
  <c r="E255" i="1"/>
  <c r="D255" i="1"/>
  <c r="G254" i="1"/>
  <c r="E254" i="1"/>
  <c r="D254" i="1"/>
  <c r="G253" i="1"/>
  <c r="E253" i="1"/>
  <c r="D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G237" i="1"/>
  <c r="D237" i="1"/>
  <c r="G236" i="1"/>
  <c r="D236" i="1"/>
  <c r="G235" i="1"/>
  <c r="D235" i="1"/>
  <c r="G205" i="1"/>
  <c r="D205" i="1"/>
  <c r="G204" i="1"/>
  <c r="D204" i="1"/>
  <c r="G203" i="1"/>
  <c r="D203" i="1"/>
  <c r="G198" i="1"/>
  <c r="D198" i="1"/>
  <c r="G197" i="1"/>
  <c r="D197" i="1"/>
  <c r="G196" i="1"/>
  <c r="D196" i="1"/>
  <c r="G190" i="1"/>
  <c r="D190" i="1"/>
  <c r="G189" i="1"/>
  <c r="D189" i="1"/>
  <c r="G188" i="1"/>
  <c r="D188" i="1"/>
  <c r="G164" i="1"/>
  <c r="D164" i="1"/>
  <c r="G163" i="1"/>
  <c r="D163" i="1"/>
  <c r="G162" i="1"/>
  <c r="D162" i="1"/>
  <c r="G156" i="1"/>
  <c r="D156" i="1"/>
  <c r="G155" i="1"/>
  <c r="D155" i="1"/>
  <c r="G154" i="1"/>
  <c r="D154" i="1"/>
  <c r="G146" i="1"/>
  <c r="E146" i="1"/>
  <c r="D146" i="1"/>
  <c r="G145" i="1"/>
  <c r="E145" i="1"/>
  <c r="D145" i="1"/>
  <c r="G144" i="1"/>
  <c r="E144" i="1"/>
  <c r="D144" i="1"/>
  <c r="F143" i="1"/>
  <c r="F142" i="1"/>
  <c r="F141" i="1"/>
  <c r="F140" i="1"/>
  <c r="F139" i="1"/>
  <c r="D66" i="1"/>
  <c r="D65" i="1"/>
  <c r="D64" i="1"/>
  <c r="G39" i="1"/>
  <c r="E39" i="1"/>
  <c r="D39" i="1"/>
  <c r="G38" i="1"/>
  <c r="E38" i="1"/>
  <c r="D38" i="1"/>
  <c r="G37" i="1"/>
  <c r="E37" i="1"/>
  <c r="D37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G18" i="1"/>
  <c r="E18" i="1"/>
  <c r="D18" i="1"/>
  <c r="G17" i="1"/>
  <c r="E17" i="1"/>
  <c r="D17" i="1"/>
  <c r="G16" i="1"/>
  <c r="E16" i="1"/>
  <c r="D16" i="1"/>
  <c r="F15" i="1"/>
  <c r="F14" i="1"/>
  <c r="F13" i="1"/>
  <c r="F12" i="1"/>
  <c r="F11" i="1"/>
  <c r="F10" i="1"/>
  <c r="F9" i="1"/>
  <c r="F8" i="1"/>
  <c r="F7" i="1"/>
  <c r="F6" i="1"/>
  <c r="F5" i="1"/>
  <c r="F255" i="1" l="1"/>
  <c r="F1052" i="1"/>
  <c r="F759" i="1"/>
  <c r="F807" i="1"/>
  <c r="F923" i="1"/>
  <c r="F958" i="1"/>
  <c r="F978" i="1"/>
  <c r="D998" i="1"/>
  <c r="F545" i="1"/>
  <c r="F690" i="1"/>
  <c r="F772" i="1"/>
  <c r="F483" i="1"/>
  <c r="F544" i="1"/>
  <c r="F749" i="1"/>
  <c r="F894" i="1"/>
  <c r="F145" i="1"/>
  <c r="F482" i="1"/>
  <c r="F691" i="1"/>
  <c r="F893" i="1"/>
  <c r="F979" i="1"/>
  <c r="F997" i="1"/>
  <c r="F1126" i="1"/>
  <c r="F1156" i="1"/>
  <c r="F1203" i="1"/>
  <c r="F253" i="1"/>
  <c r="F447" i="1"/>
  <c r="F610" i="1"/>
  <c r="F629" i="1"/>
  <c r="F1127" i="1"/>
  <c r="F1138" i="1"/>
  <c r="F1205" i="1"/>
  <c r="F18" i="1"/>
  <c r="F38" i="1"/>
  <c r="F412" i="1"/>
  <c r="F512" i="1"/>
  <c r="F566" i="1"/>
  <c r="F738" i="1"/>
  <c r="F959" i="1"/>
  <c r="F1115" i="1"/>
  <c r="J79" i="2"/>
  <c r="H80" i="2"/>
  <c r="J84" i="2"/>
  <c r="H85" i="2"/>
  <c r="J89" i="2"/>
  <c r="H90" i="2"/>
  <c r="J94" i="2"/>
  <c r="H95" i="2"/>
  <c r="J80" i="2"/>
  <c r="H81" i="2"/>
  <c r="H86" i="2"/>
  <c r="J90" i="2"/>
  <c r="H91" i="2"/>
  <c r="J95" i="2"/>
  <c r="H96" i="2"/>
  <c r="H78" i="2"/>
  <c r="J81" i="2"/>
  <c r="H83" i="2"/>
  <c r="J86" i="2"/>
  <c r="H88" i="2"/>
  <c r="J91" i="2"/>
  <c r="H93" i="2"/>
  <c r="J96" i="2"/>
  <c r="J78" i="2"/>
  <c r="H79" i="2"/>
  <c r="J83" i="2"/>
  <c r="H84" i="2"/>
  <c r="J88" i="2"/>
  <c r="H89" i="2"/>
  <c r="F39" i="1"/>
  <c r="F146" i="1"/>
  <c r="F410" i="1"/>
  <c r="F411" i="1" s="1"/>
  <c r="F481" i="1"/>
  <c r="F513" i="1"/>
  <c r="F567" i="1"/>
  <c r="F611" i="1"/>
  <c r="F692" i="1"/>
  <c r="F739" i="1"/>
  <c r="F750" i="1"/>
  <c r="F760" i="1"/>
  <c r="F770" i="1"/>
  <c r="F808" i="1"/>
  <c r="F895" i="1"/>
  <c r="F960" i="1"/>
  <c r="F1029" i="1"/>
  <c r="F1050" i="1"/>
  <c r="F1116" i="1"/>
  <c r="F1154" i="1"/>
  <c r="F1204" i="1"/>
  <c r="F16" i="1"/>
  <c r="F445" i="1"/>
  <c r="F514" i="1"/>
  <c r="F568" i="1"/>
  <c r="F627" i="1"/>
  <c r="F740" i="1"/>
  <c r="F761" i="1"/>
  <c r="F771" i="1"/>
  <c r="F809" i="1"/>
  <c r="F921" i="1"/>
  <c r="F977" i="1"/>
  <c r="F1030" i="1"/>
  <c r="F1051" i="1"/>
  <c r="F1117" i="1"/>
  <c r="F1137" i="1"/>
  <c r="F1155" i="1"/>
  <c r="F17" i="1"/>
  <c r="F37" i="1"/>
  <c r="F144" i="1"/>
  <c r="F254" i="1"/>
  <c r="F446" i="1"/>
  <c r="F543" i="1"/>
  <c r="F609" i="1"/>
  <c r="F628" i="1"/>
  <c r="F748" i="1"/>
  <c r="F922" i="1"/>
  <c r="F996" i="1"/>
  <c r="F1125" i="1"/>
  <c r="F998" i="1" l="1"/>
</calcChain>
</file>

<file path=xl/sharedStrings.xml><?xml version="1.0" encoding="utf-8"?>
<sst xmlns="http://schemas.openxmlformats.org/spreadsheetml/2006/main" count="1806" uniqueCount="1486">
  <si>
    <t>Stratigraphic Unit</t>
  </si>
  <si>
    <t>Compilation Age</t>
  </si>
  <si>
    <t>Sample name</t>
  </si>
  <si>
    <r>
      <rPr>
        <b/>
        <vertAlign val="superscript"/>
        <sz val="9"/>
        <color theme="1"/>
        <rFont val="Calibri"/>
        <family val="2"/>
        <scheme val="minor"/>
      </rPr>
      <t>192</t>
    </r>
    <r>
      <rPr>
        <b/>
        <sz val="9"/>
        <color theme="1"/>
        <rFont val="Calibri"/>
        <family val="2"/>
        <scheme val="minor"/>
      </rPr>
      <t>Os</t>
    </r>
  </si>
  <si>
    <t>TOC</t>
  </si>
  <si>
    <r>
      <rPr>
        <b/>
        <vertAlign val="superscript"/>
        <sz val="9"/>
        <color theme="1"/>
        <rFont val="Calibri"/>
        <family val="2"/>
        <scheme val="minor"/>
      </rPr>
      <t>192</t>
    </r>
    <r>
      <rPr>
        <b/>
        <sz val="9"/>
        <color theme="1"/>
        <rFont val="Calibri"/>
        <family val="2"/>
        <scheme val="minor"/>
      </rPr>
      <t>Os / TOC</t>
    </r>
  </si>
  <si>
    <t>Re</t>
  </si>
  <si>
    <t>Reference</t>
  </si>
  <si>
    <t>(Ma)</t>
  </si>
  <si>
    <t>(pg/g)</t>
  </si>
  <si>
    <t>(wt.%)</t>
  </si>
  <si>
    <t>(pg/g / wt.%)</t>
  </si>
  <si>
    <t>(ng/g)</t>
  </si>
  <si>
    <t>Black Sea</t>
  </si>
  <si>
    <t>BC10-1</t>
  </si>
  <si>
    <t>Ravizza et al. (1991)</t>
    <phoneticPr fontId="6" type="noConversion"/>
  </si>
  <si>
    <t>BC21-1-0-6</t>
  </si>
  <si>
    <t>BC21-1-10-14</t>
  </si>
  <si>
    <t>BC21-1-30-36</t>
  </si>
  <si>
    <t>BC25-1</t>
  </si>
  <si>
    <t>BC25-2</t>
  </si>
  <si>
    <t>BC55-3</t>
  </si>
  <si>
    <t>BC55-4</t>
  </si>
  <si>
    <t>BC43-1</t>
  </si>
  <si>
    <t>BC43-2</t>
  </si>
  <si>
    <t>Station 9</t>
  </si>
  <si>
    <t>Minimum</t>
  </si>
  <si>
    <t>Maximum</t>
  </si>
  <si>
    <t>Average</t>
  </si>
  <si>
    <t>Saanich Inlet</t>
  </si>
  <si>
    <t>ROPOS</t>
  </si>
  <si>
    <t>Poirier (2006)</t>
    <phoneticPr fontId="6" type="noConversion"/>
  </si>
  <si>
    <t>1.2 (cm)</t>
  </si>
  <si>
    <t>3.2 (cm)</t>
  </si>
  <si>
    <t>5.0 (cm)</t>
  </si>
  <si>
    <t>8.5 (cm)</t>
  </si>
  <si>
    <t>11.5 (cm)</t>
  </si>
  <si>
    <t>16.5 (cm)</t>
  </si>
  <si>
    <t>21.5 (cm)</t>
  </si>
  <si>
    <t>29.5 (cm)</t>
  </si>
  <si>
    <t>33.5 (cm)</t>
  </si>
  <si>
    <t>37.5 (cm)</t>
  </si>
  <si>
    <t>45.5 (cm)</t>
  </si>
  <si>
    <t>47.0 (cm)</t>
  </si>
  <si>
    <t>51.5 (cm)</t>
  </si>
  <si>
    <t>57.0 (cm)</t>
  </si>
  <si>
    <t>61.0 (cm)</t>
  </si>
  <si>
    <t>ODP 1033</t>
  </si>
  <si>
    <t>Cariaco Basin, ODP Site 1002C (last 15 kyr)</t>
  </si>
  <si>
    <t>1H-1. 32-34</t>
  </si>
  <si>
    <t>Oxburgh et al. (2007)</t>
    <phoneticPr fontId="6" type="noConversion"/>
  </si>
  <si>
    <t>1H-2, 82-84</t>
  </si>
  <si>
    <t>1H-3, 132-134</t>
  </si>
  <si>
    <t>1H-5, 32-34</t>
  </si>
  <si>
    <t>1002C-1H-3W-40/42</t>
  </si>
  <si>
    <t>Paquay and Ravizza (2012)</t>
    <phoneticPr fontId="6" type="noConversion"/>
  </si>
  <si>
    <t>1002C-1H-3W-46/48</t>
  </si>
  <si>
    <t>1002C-1H-3W-59/61</t>
  </si>
  <si>
    <t>1002C-1H-3W-70/72</t>
  </si>
  <si>
    <t>1002C-1H-3W-80/82</t>
  </si>
  <si>
    <t>1002C-1H-3W-89/91</t>
  </si>
  <si>
    <t>1002C-1H-3W-99/100</t>
  </si>
  <si>
    <t>1002C-1H-3W-110/112</t>
  </si>
  <si>
    <t>1002C-1H-3W-120/122</t>
  </si>
  <si>
    <t>1002C-1H-3W-130/132</t>
  </si>
  <si>
    <t>1002C-1H-4W-8/10</t>
  </si>
  <si>
    <t>1002C-1H-4W-15/17</t>
  </si>
  <si>
    <t>1002C-1H-4W-27.5/29.5</t>
  </si>
  <si>
    <t>1002C-1H-4W-35/37</t>
  </si>
  <si>
    <t>1002C-1H-4W-55/57</t>
  </si>
  <si>
    <t>1002C-1H-4W-64/66</t>
  </si>
  <si>
    <t>1002C-1H-4W-75/77</t>
  </si>
  <si>
    <t>1002C-1H-4W-81/83</t>
  </si>
  <si>
    <t>1002C-1H-4W-95/97</t>
  </si>
  <si>
    <t>Gulf of California, DSDP Site 480</t>
  </si>
  <si>
    <t>480-1H-1W-16/18</t>
  </si>
  <si>
    <t>480-1H-1W-51/53</t>
  </si>
  <si>
    <t>480-1H-1W-8183</t>
  </si>
  <si>
    <t>480-1H-2W-52/54</t>
  </si>
  <si>
    <t>480-1H-2W-82/84</t>
  </si>
  <si>
    <t>480-1H-2W-108/110</t>
  </si>
  <si>
    <t>480-1H-2W-128/130</t>
  </si>
  <si>
    <t>480-1H-3W-2/4</t>
  </si>
  <si>
    <t>480-1H-3W-32/34</t>
  </si>
  <si>
    <t>480-1H-3W-52/54</t>
  </si>
  <si>
    <t>480-1H-3W-67/68</t>
  </si>
  <si>
    <t>480-2H-1W-7/9</t>
  </si>
  <si>
    <t>480-2H-1W-13/15</t>
  </si>
  <si>
    <t>480-2H-1W-18/20</t>
  </si>
  <si>
    <t>480-2H-1W-37/39</t>
  </si>
  <si>
    <t>480-2H-1W-42/44</t>
  </si>
  <si>
    <t>480-2H-1W-62/64</t>
  </si>
  <si>
    <t>480-2H-1W-74/76</t>
  </si>
  <si>
    <t>480-2H-1W-108/110</t>
  </si>
  <si>
    <t>480-2H-1W-131/133</t>
  </si>
  <si>
    <t>480-2H-2W-8/10</t>
  </si>
  <si>
    <t>480-2H-2W-37/39</t>
  </si>
  <si>
    <t>480-2H-2W-48/50</t>
  </si>
  <si>
    <t>480-2H-2W-58/60</t>
  </si>
  <si>
    <t>480-2H-2W-68/70</t>
  </si>
  <si>
    <t>480-2H-2W-80/82</t>
  </si>
  <si>
    <t>480-2H-2W-117/119</t>
  </si>
  <si>
    <t>480-2H-2W-131/133</t>
  </si>
  <si>
    <t>480-2H-2W-137/139</t>
  </si>
  <si>
    <t>480-2H-3W-17/19</t>
  </si>
  <si>
    <t>480-2H-3W-58/60</t>
  </si>
  <si>
    <t>480-2H-3W-68/70</t>
  </si>
  <si>
    <t>480-3H-3W-51/53</t>
  </si>
  <si>
    <t>480-3H-3W-57/59</t>
  </si>
  <si>
    <t>480-3H-3W-73/76</t>
  </si>
  <si>
    <t>480-4H-1W-30/32</t>
  </si>
  <si>
    <t>480-4H-1W-42/44</t>
  </si>
  <si>
    <t>480-4H-1W-58/60</t>
  </si>
  <si>
    <t>480-4H-1W-67/69</t>
  </si>
  <si>
    <t>480-4H-1W-73/75</t>
  </si>
  <si>
    <t>480-4H-1W-92/94</t>
  </si>
  <si>
    <t>480-4H-1W-98/100</t>
  </si>
  <si>
    <t>480-4H-1W-118/120</t>
  </si>
  <si>
    <t>480-4H-1W-138/140</t>
  </si>
  <si>
    <t>480-4H-2W-13/15</t>
  </si>
  <si>
    <t>480-4H-2W-25/27</t>
  </si>
  <si>
    <t>480-4H-2W-42/44</t>
  </si>
  <si>
    <t>480-4H-2W-56/57</t>
  </si>
  <si>
    <t>480-4H-2W-75/77</t>
  </si>
  <si>
    <t>480-4H-2W-82/84</t>
  </si>
  <si>
    <t>480-4H-2W-100/102</t>
  </si>
  <si>
    <t>480-4H-2W-117/119</t>
  </si>
  <si>
    <t>480-4H-2W-122/124</t>
  </si>
  <si>
    <t>480-4H-2W-131/133</t>
  </si>
  <si>
    <t>480-4H-3W-12/14</t>
  </si>
  <si>
    <t>480-4H-3W-22/24</t>
  </si>
  <si>
    <t>480-4H-3W-32/37</t>
  </si>
  <si>
    <t>480-4H-3W-42/44</t>
  </si>
  <si>
    <t>480-4H-3W-51/53</t>
  </si>
  <si>
    <t>480-4H-3W-66/68</t>
  </si>
  <si>
    <t>480-4H-3W-77/79</t>
  </si>
  <si>
    <t>480-4H-3W-82/84</t>
  </si>
  <si>
    <t>480-4H-3W-96/98</t>
  </si>
  <si>
    <t>480-4H-3W-111/113</t>
  </si>
  <si>
    <t>480--5H-2W-35/37</t>
  </si>
  <si>
    <t>480-5H3W-34/37</t>
  </si>
  <si>
    <t>480-5H3W-48/51</t>
  </si>
  <si>
    <t>480-5H3W-96/100</t>
  </si>
  <si>
    <t>480-6H-2W-61/64</t>
  </si>
  <si>
    <t>480-6H-3W-32/34</t>
  </si>
  <si>
    <t>480-6H-3W-129/132</t>
  </si>
  <si>
    <t>Carmen Basin, Gulf of California</t>
  </si>
  <si>
    <t>CB-10-20</t>
  </si>
  <si>
    <t>Ravizza and Turekian (1992)</t>
    <phoneticPr fontId="6" type="noConversion"/>
  </si>
  <si>
    <t>CB-30-40</t>
  </si>
  <si>
    <t>CB-60-70</t>
  </si>
  <si>
    <t>CB-80-95</t>
  </si>
  <si>
    <t>San Pedro Matir Basin, Gulf of California</t>
  </si>
  <si>
    <t>SPMB-20-35</t>
  </si>
  <si>
    <t>West African Margin, ODP Site 959</t>
  </si>
  <si>
    <t>159-959B-1H-2,145-150</t>
  </si>
  <si>
    <t>Ravizza (1998)</t>
    <phoneticPr fontId="6" type="noConversion"/>
  </si>
  <si>
    <t>159-959B-2H-3,145-150</t>
  </si>
  <si>
    <t>159-959B-4H-3,145-150</t>
  </si>
  <si>
    <t>159-959B-5H-3,145-150</t>
  </si>
  <si>
    <t>159-959B-8H-3,145-150</t>
  </si>
  <si>
    <t>159-959A-10H-3,145-150</t>
  </si>
  <si>
    <t>159-959A-34X-4,145-150</t>
  </si>
  <si>
    <t>959A-40X-3-140/150</t>
  </si>
  <si>
    <t>Ravizza and Paquay (2008)</t>
    <phoneticPr fontId="6" type="noConversion"/>
  </si>
  <si>
    <t>959A-41X-3-108/112</t>
  </si>
  <si>
    <t>159-959A-46X-3,145-150</t>
  </si>
  <si>
    <t>959D-1R-3-140/150</t>
  </si>
  <si>
    <t>959A-46X-3-140/1450</t>
  </si>
  <si>
    <t>959A-46X-5-36/38</t>
  </si>
  <si>
    <t>959D-3R-cc-016/018</t>
  </si>
  <si>
    <t>959A-47X-2-66/71</t>
  </si>
  <si>
    <t>959A-47X-2-102/103.5</t>
  </si>
  <si>
    <t>959D-4R-01-25/27</t>
  </si>
  <si>
    <t>959A-48X-1-05/10</t>
  </si>
  <si>
    <t>959A-48X-cc-25/26.5</t>
  </si>
  <si>
    <t>959D-6R-ccA-4/6</t>
  </si>
  <si>
    <t>959A-49X-cc-01/05</t>
  </si>
  <si>
    <t>959A-49X-cc-23/25</t>
  </si>
  <si>
    <t>959D-7R-cc-01/03</t>
  </si>
  <si>
    <t>959D-7R-cc-08/11</t>
  </si>
  <si>
    <t>959D-8R-1-24/26</t>
  </si>
  <si>
    <t>959D-8R-1-83/84</t>
  </si>
  <si>
    <t>959D-8R-1-82/84</t>
  </si>
  <si>
    <t>959D-9R-1-5.5/07</t>
  </si>
  <si>
    <t>159-959D-9R-1,145-150</t>
  </si>
  <si>
    <t>159-959D-12R-1,145-150</t>
  </si>
  <si>
    <t>959D-9R-1-140/150</t>
  </si>
  <si>
    <t>959D-10R-1-114/116</t>
  </si>
  <si>
    <t>959D-12R-1-140/150</t>
  </si>
  <si>
    <t>959D-16R-1-32/34</t>
  </si>
  <si>
    <t>959D-16R-1-140/150</t>
  </si>
  <si>
    <t>159-959D-16R-1,145-150</t>
  </si>
  <si>
    <t>959D-23R-3-140-150</t>
  </si>
  <si>
    <t>959D-29R-2-140/150</t>
  </si>
  <si>
    <t>159-959D-29R-2,145-150</t>
  </si>
  <si>
    <t>PETM (Dzhengutay, Dagestan)</t>
    <phoneticPr fontId="6" type="noConversion"/>
  </si>
  <si>
    <t>DZ 9</t>
  </si>
  <si>
    <t>Dickson et al. (2015)</t>
    <phoneticPr fontId="6" type="noConversion"/>
  </si>
  <si>
    <t xml:space="preserve">DZ 13 </t>
  </si>
  <si>
    <t>DZ 53</t>
  </si>
  <si>
    <t>DZ 54</t>
  </si>
  <si>
    <t>DZ 57</t>
  </si>
  <si>
    <t>DZ 59</t>
  </si>
  <si>
    <t>PETM (Guru-Fatima, Tajikistan)</t>
    <phoneticPr fontId="6" type="noConversion"/>
  </si>
  <si>
    <t>407up</t>
  </si>
  <si>
    <t>407down</t>
  </si>
  <si>
    <t>407a</t>
  </si>
  <si>
    <t>407b</t>
  </si>
  <si>
    <t>PETM (Kheu River, Karbardino-Balkaria)</t>
    <phoneticPr fontId="6" type="noConversion"/>
  </si>
  <si>
    <t>A1a</t>
  </si>
  <si>
    <t>A1d (dark lam.)</t>
  </si>
  <si>
    <t>A1 1.5-3cm (upper)</t>
  </si>
  <si>
    <t>A1 4-6cm (bottom)</t>
  </si>
  <si>
    <t>A1 6-6.5cm</t>
  </si>
  <si>
    <t>A1 8-9cm</t>
  </si>
  <si>
    <t>B2 base</t>
  </si>
  <si>
    <t>C1</t>
  </si>
  <si>
    <t>D2 base</t>
  </si>
  <si>
    <t>D4 top</t>
  </si>
  <si>
    <t>E4 top (top)</t>
  </si>
  <si>
    <t>Minimum</t>
    <phoneticPr fontId="6" type="noConversion"/>
  </si>
  <si>
    <t>Maximum</t>
    <phoneticPr fontId="6" type="noConversion"/>
  </si>
  <si>
    <t>Average</t>
    <phoneticPr fontId="6" type="noConversion"/>
  </si>
  <si>
    <t>Duwi Formation, Egypt</t>
  </si>
  <si>
    <t>Yones6</t>
  </si>
  <si>
    <t>Baioumy et al. (2011)</t>
    <phoneticPr fontId="6" type="noConversion"/>
  </si>
  <si>
    <t>Yones18</t>
  </si>
  <si>
    <t>Yones20</t>
  </si>
  <si>
    <t>Yones22</t>
  </si>
  <si>
    <t>Tondb22</t>
  </si>
  <si>
    <t>Tondb23</t>
  </si>
  <si>
    <t>Isl. 13</t>
  </si>
  <si>
    <t>Isl. 17</t>
  </si>
  <si>
    <t>Galal11</t>
  </si>
  <si>
    <t>Nekhel27</t>
  </si>
  <si>
    <t>Nekhel31</t>
  </si>
  <si>
    <t>ABSH3</t>
  </si>
  <si>
    <t>ABSH5</t>
  </si>
  <si>
    <t>Abu29</t>
  </si>
  <si>
    <t>OAE2 (Hesseltal Formation, Germany)</t>
  </si>
  <si>
    <t>DS111-05</t>
  </si>
  <si>
    <t>Selby et al. (2009)</t>
    <phoneticPr fontId="6" type="noConversion"/>
  </si>
  <si>
    <t>DS113-05</t>
  </si>
  <si>
    <t>DS117-05</t>
  </si>
  <si>
    <t>DS119-05</t>
  </si>
  <si>
    <t>Bed85m</t>
  </si>
  <si>
    <t>OAE2 (Demarara Rise, ODP207 Site 1260B)</t>
  </si>
  <si>
    <t>04W/57-58.5</t>
  </si>
  <si>
    <t>Turgeon and Creaser (2008)</t>
    <phoneticPr fontId="6" type="noConversion"/>
  </si>
  <si>
    <t>04W/67-68.5</t>
  </si>
  <si>
    <t>04W/73-74.5R</t>
  </si>
  <si>
    <t>04W/81-83</t>
  </si>
  <si>
    <t>04W/96.5-98</t>
  </si>
  <si>
    <t>04W/102-103.5</t>
  </si>
  <si>
    <t>04W/108.5-110</t>
  </si>
  <si>
    <t>04W/112-114R</t>
  </si>
  <si>
    <t>04W/122-124</t>
  </si>
  <si>
    <t>05W/11-13.5</t>
  </si>
  <si>
    <t>05W/22-24R</t>
  </si>
  <si>
    <t>05W/31-34R</t>
  </si>
  <si>
    <t>05A/43-45</t>
  </si>
  <si>
    <t>05A/55-57</t>
  </si>
  <si>
    <t>05A/59-61</t>
  </si>
  <si>
    <t>05A/61-63</t>
  </si>
  <si>
    <t>05A/64-66</t>
  </si>
  <si>
    <t>05A/70-72</t>
  </si>
  <si>
    <t>05A/95-97</t>
  </si>
  <si>
    <t>05A/110-112</t>
  </si>
  <si>
    <t>05A/125-127</t>
  </si>
  <si>
    <t>05A/142-144</t>
  </si>
  <si>
    <t>06A/10-12</t>
  </si>
  <si>
    <t>06A/25-27</t>
  </si>
  <si>
    <t>06A/37-38.5</t>
  </si>
  <si>
    <t>35/05W/125-127</t>
  </si>
  <si>
    <t>Du Vivier et al. (2014)</t>
    <phoneticPr fontId="6" type="noConversion"/>
  </si>
  <si>
    <t>35/05W/144-147</t>
  </si>
  <si>
    <t>35/06W/01-03</t>
  </si>
  <si>
    <t>35/06W/55-57</t>
  </si>
  <si>
    <t>36/01W/14-17</t>
  </si>
  <si>
    <t>36/01W/54-56</t>
  </si>
  <si>
    <t>36/01W/135-138</t>
  </si>
  <si>
    <t>36/02W/23-25</t>
  </si>
  <si>
    <t>36/02W/83-85</t>
  </si>
  <si>
    <t>36/02W/105-108</t>
  </si>
  <si>
    <t>36/03W/10-12</t>
  </si>
  <si>
    <t>36/03W/51-53</t>
  </si>
  <si>
    <t>OAE2 (Scaglia Bianca Formation, Italy)</t>
  </si>
  <si>
    <t>BON-16</t>
  </si>
  <si>
    <t>BON-14</t>
  </si>
  <si>
    <t>BON-12</t>
  </si>
  <si>
    <t>BON-10</t>
  </si>
  <si>
    <t>BON-9</t>
  </si>
  <si>
    <t>BON-8</t>
  </si>
  <si>
    <t>BON-6</t>
  </si>
  <si>
    <t>BON-5</t>
  </si>
  <si>
    <t>BON-4</t>
  </si>
  <si>
    <t>BON-3</t>
  </si>
  <si>
    <t>BON-2</t>
  </si>
  <si>
    <t>BON-1</t>
  </si>
  <si>
    <t>Furlo 8.1</t>
  </si>
  <si>
    <t>Furlo 3.6</t>
  </si>
  <si>
    <t>OAE2 (Portland #1 Core, USA)</t>
  </si>
  <si>
    <t>AD117-09</t>
  </si>
  <si>
    <t>AD115-09</t>
  </si>
  <si>
    <t>AD114-09</t>
  </si>
  <si>
    <t>AD112-09</t>
  </si>
  <si>
    <t>AD111-09</t>
  </si>
  <si>
    <t>AD109-09</t>
  </si>
  <si>
    <t>AD108-09</t>
  </si>
  <si>
    <t>AD107-09</t>
  </si>
  <si>
    <t>AD106-09</t>
  </si>
  <si>
    <t>AD105-09</t>
  </si>
  <si>
    <t>AD103-09</t>
  </si>
  <si>
    <t>AD102-09</t>
  </si>
  <si>
    <t>AD101-09</t>
  </si>
  <si>
    <t>AD99-09</t>
  </si>
  <si>
    <t>AD93-09</t>
  </si>
  <si>
    <t>AD90-09</t>
  </si>
  <si>
    <t>AD88-09</t>
  </si>
  <si>
    <t>AD69-09</t>
  </si>
  <si>
    <t>AD70-09</t>
  </si>
  <si>
    <t>AD71-09</t>
  </si>
  <si>
    <t>AD72-09</t>
  </si>
  <si>
    <t>AD73-09</t>
  </si>
  <si>
    <t>AD74-09</t>
  </si>
  <si>
    <t>AD75-09</t>
  </si>
  <si>
    <t>AD76-09</t>
  </si>
  <si>
    <t>AD77-09</t>
  </si>
  <si>
    <t>AD78-09</t>
  </si>
  <si>
    <t>AD118-09</t>
  </si>
  <si>
    <t>AD119-09</t>
  </si>
  <si>
    <t>AD79-09</t>
  </si>
  <si>
    <t>AD120-09</t>
  </si>
  <si>
    <t>AD121-09</t>
  </si>
  <si>
    <t>AD80-09</t>
  </si>
  <si>
    <t>AD122-09</t>
  </si>
  <si>
    <t>AD123-09</t>
  </si>
  <si>
    <t>AD124-09</t>
  </si>
  <si>
    <t>AD81-09</t>
  </si>
  <si>
    <t>AD126-09</t>
  </si>
  <si>
    <t>AD128-09</t>
  </si>
  <si>
    <t>AD82-09</t>
  </si>
  <si>
    <t>AD130-09</t>
  </si>
  <si>
    <t>AD132-09</t>
  </si>
  <si>
    <t>AD133-09</t>
  </si>
  <si>
    <t>AD134-09</t>
  </si>
  <si>
    <t>OAE2 (Wunstorf, Germany)</t>
  </si>
  <si>
    <t>AD40-09</t>
  </si>
  <si>
    <t>AD30-09</t>
  </si>
  <si>
    <t>AD26-09</t>
  </si>
  <si>
    <t>AD25-09</t>
  </si>
  <si>
    <t>AD24-09</t>
  </si>
  <si>
    <t>AD21-09</t>
  </si>
  <si>
    <t>AD19-09</t>
  </si>
  <si>
    <t>AD17-09</t>
  </si>
  <si>
    <t>AD10-09</t>
  </si>
  <si>
    <t>OAE2 (Vocontian Basin, France)</t>
  </si>
  <si>
    <t>AD45-10</t>
  </si>
  <si>
    <t>AD59-10</t>
  </si>
  <si>
    <t>AD63-10</t>
  </si>
  <si>
    <t>AD64-10</t>
  </si>
  <si>
    <t>AD65-10</t>
  </si>
  <si>
    <t>AD67-10</t>
  </si>
  <si>
    <t>VGN 437</t>
  </si>
  <si>
    <t>AD07-10</t>
  </si>
  <si>
    <t>AD11-10</t>
  </si>
  <si>
    <t>AD15-10</t>
  </si>
  <si>
    <t>AD17-10</t>
  </si>
  <si>
    <t>AD19-10</t>
  </si>
  <si>
    <t>AD21-10</t>
  </si>
  <si>
    <t>ISL8</t>
  </si>
  <si>
    <t>OAE2 (DSDP Site 530, South Atlantic)</t>
  </si>
  <si>
    <t>AD86-10</t>
  </si>
  <si>
    <t>AD88-10</t>
  </si>
  <si>
    <t>AD92-10</t>
  </si>
  <si>
    <t>AD94-10</t>
  </si>
  <si>
    <t>AD95-10</t>
  </si>
  <si>
    <t>AD97-10</t>
  </si>
  <si>
    <t>AD99-10</t>
  </si>
  <si>
    <t>AD100-10</t>
  </si>
  <si>
    <t>AD101-10</t>
  </si>
  <si>
    <t>AD106-10</t>
  </si>
  <si>
    <t>AD108-10</t>
  </si>
  <si>
    <t>AD109-10</t>
  </si>
  <si>
    <t>AD110-10</t>
  </si>
  <si>
    <t>AD111-10</t>
  </si>
  <si>
    <t>AD112-10</t>
  </si>
  <si>
    <t>AD113-10</t>
  </si>
  <si>
    <t>AD114-10</t>
  </si>
  <si>
    <t>AD115-10</t>
  </si>
  <si>
    <t>AD117-10</t>
  </si>
  <si>
    <t>AD118-10</t>
  </si>
  <si>
    <t>AD119-10</t>
  </si>
  <si>
    <t>AD120-10</t>
  </si>
  <si>
    <t>AD122-10</t>
  </si>
  <si>
    <t>AD141-10</t>
  </si>
  <si>
    <t>AD143-10</t>
  </si>
  <si>
    <t>OAE1a (Maiolica &amp; Marne a Fucoidi Formations, Italy)</t>
  </si>
  <si>
    <t>Tejada et al. (2009)</t>
    <phoneticPr fontId="6" type="noConversion"/>
  </si>
  <si>
    <t>OAE1a (Cismon core, Italy)</t>
  </si>
  <si>
    <t>Bottini et al. (2012)</t>
    <phoneticPr fontId="6" type="noConversion"/>
  </si>
  <si>
    <t>Hekkingen Formation, Norway</t>
  </si>
  <si>
    <t>ORG-1269</t>
  </si>
  <si>
    <t>Markey et al. (2017)</t>
  </si>
  <si>
    <t>ORG-1253</t>
  </si>
  <si>
    <t>ORG-1254</t>
  </si>
  <si>
    <t>ORG-1285</t>
  </si>
  <si>
    <t>ORG-1271</t>
  </si>
  <si>
    <t>ORG-1246</t>
  </si>
  <si>
    <t>ORG-1286</t>
  </si>
  <si>
    <t>ORG-1272</t>
  </si>
  <si>
    <t>ORG-1287</t>
  </si>
  <si>
    <t>ORG-1288</t>
  </si>
  <si>
    <t>ORG-1289</t>
  </si>
  <si>
    <t>ORG-1329</t>
  </si>
  <si>
    <t>ORG-1337</t>
  </si>
  <si>
    <t>ORG-1330</t>
  </si>
  <si>
    <t>ORG-1331</t>
  </si>
  <si>
    <t>ORG-1339</t>
  </si>
  <si>
    <t>ORG-1340</t>
  </si>
  <si>
    <t>ORG-1332</t>
  </si>
  <si>
    <t>ORG-1333</t>
  </si>
  <si>
    <t>ORG-1334</t>
  </si>
  <si>
    <t>ORG-1342</t>
  </si>
  <si>
    <t>ORG-1335</t>
  </si>
  <si>
    <t>ORG-1343</t>
  </si>
  <si>
    <t>ORG-1273</t>
  </si>
  <si>
    <t>ORG-1251</t>
  </si>
  <si>
    <t>ORG-1256</t>
  </si>
  <si>
    <t>ORG-1274</t>
  </si>
  <si>
    <t>ORG-1248</t>
  </si>
  <si>
    <t>ORG-1249</t>
  </si>
  <si>
    <t>ORG-1275</t>
  </si>
  <si>
    <t>ORG-1258</t>
  </si>
  <si>
    <t>ORG-1250</t>
  </si>
  <si>
    <t>Kimmeridge Clay Formation, UK</t>
  </si>
  <si>
    <t>Kpe 96-45</t>
  </si>
  <si>
    <t>Cohen et al. (1999)</t>
    <phoneticPr fontId="6" type="noConversion"/>
  </si>
  <si>
    <t>Kpe 96-44</t>
  </si>
  <si>
    <t>Kpe 96-43</t>
  </si>
  <si>
    <t>Khu 96-42</t>
  </si>
  <si>
    <t>Khu 96-41</t>
  </si>
  <si>
    <t>Khu 96-40</t>
  </si>
  <si>
    <t>Kwh 96-35</t>
  </si>
  <si>
    <t>Kwh 96-32</t>
  </si>
  <si>
    <t>Kwh 96-30</t>
  </si>
  <si>
    <t>Kwh 96-27</t>
  </si>
  <si>
    <t>Kwh 96-25</t>
  </si>
  <si>
    <t>Kwh 96-24s</t>
  </si>
  <si>
    <t>Kwh 96-24a</t>
  </si>
  <si>
    <t>Kwh 96-23</t>
  </si>
  <si>
    <t>Kwh 98-65</t>
  </si>
  <si>
    <t>Kwh 98-66</t>
  </si>
  <si>
    <t>Kwh 98-67</t>
  </si>
  <si>
    <t>Kau 96-53</t>
  </si>
  <si>
    <t>Keu 96-55</t>
  </si>
  <si>
    <t>Staffin Formation, UK</t>
  </si>
  <si>
    <t>DS96-05</t>
  </si>
  <si>
    <t>Selby (2007)</t>
    <phoneticPr fontId="6" type="noConversion"/>
  </si>
  <si>
    <t>DS98-05</t>
  </si>
  <si>
    <t>DS102-05</t>
  </si>
  <si>
    <t>DS103-05</t>
  </si>
  <si>
    <t>DS105-05</t>
  </si>
  <si>
    <t>DS107-05</t>
  </si>
  <si>
    <t>DS108-2-05</t>
  </si>
  <si>
    <t>DS108-05</t>
  </si>
  <si>
    <t>Whitby Mudstone Formation, UK</t>
  </si>
  <si>
    <t>Tco 01-62</t>
  </si>
  <si>
    <t>Cohen et al. (2004)</t>
    <phoneticPr fontId="6" type="noConversion"/>
  </si>
  <si>
    <t>Tco 01-50</t>
  </si>
  <si>
    <t>Tfa 01-38</t>
  </si>
  <si>
    <t>Tfa 01-30</t>
  </si>
  <si>
    <t>Tfa 01-21</t>
  </si>
  <si>
    <t>Tfa 01-15</t>
  </si>
  <si>
    <t>Tfa 00-37</t>
  </si>
  <si>
    <t>Tfa 97-16</t>
  </si>
  <si>
    <t>Tex 97-46</t>
  </si>
  <si>
    <t>Tex 97-26</t>
  </si>
  <si>
    <t>Tex 97-24</t>
  </si>
  <si>
    <t>Tex 97-27/2</t>
  </si>
  <si>
    <t>Tex 97-25</t>
  </si>
  <si>
    <t>Tse 00-65</t>
  </si>
  <si>
    <t>Tcl 00-09</t>
  </si>
  <si>
    <t>Tpa 00-03</t>
  </si>
  <si>
    <t>Tpa 00-39</t>
  </si>
  <si>
    <t>Tex 97-27</t>
  </si>
  <si>
    <t>Tex 97-28</t>
  </si>
  <si>
    <t>Tex 97-29</t>
  </si>
  <si>
    <t>Tex 97-32</t>
  </si>
  <si>
    <t>Tex 97-35</t>
  </si>
  <si>
    <t>Tex 97-36</t>
  </si>
  <si>
    <t>Tex 97-37</t>
  </si>
  <si>
    <t>Tex 97-38</t>
  </si>
  <si>
    <t>Tex 97-39</t>
  </si>
  <si>
    <t>Tex 97-41</t>
  </si>
  <si>
    <t>Redcar Mudstone Formation, UK</t>
  </si>
  <si>
    <t>SP37-09</t>
  </si>
  <si>
    <t>Porter (2012)</t>
    <phoneticPr fontId="6" type="noConversion"/>
  </si>
  <si>
    <t>SP36-09</t>
  </si>
  <si>
    <t>Porter et al. (2013)</t>
    <phoneticPr fontId="6" type="noConversion"/>
  </si>
  <si>
    <t>SP35-09</t>
  </si>
  <si>
    <t>SP34-09</t>
  </si>
  <si>
    <t>SP33-09</t>
  </si>
  <si>
    <t>SP32-09</t>
  </si>
  <si>
    <t>SP31-09</t>
  </si>
  <si>
    <t>SP30-09</t>
  </si>
  <si>
    <t>SP29-09</t>
  </si>
  <si>
    <t>SP28-09</t>
  </si>
  <si>
    <t>SP27-09</t>
  </si>
  <si>
    <t>SP26-09</t>
  </si>
  <si>
    <t>SP25-09</t>
  </si>
  <si>
    <t>SP24-09</t>
  </si>
  <si>
    <t>SP23-09</t>
  </si>
  <si>
    <t>SP22-09</t>
  </si>
  <si>
    <t>SP9-09</t>
  </si>
  <si>
    <t>SP10-09</t>
  </si>
  <si>
    <t>SP11-09</t>
  </si>
  <si>
    <t>Sunrise Formation, USA; Last Creek Formation, Canada</t>
  </si>
  <si>
    <t>FCD1-066</t>
  </si>
  <si>
    <t>Porter et al. (2014)</t>
    <phoneticPr fontId="6" type="noConversion"/>
  </si>
  <si>
    <t>FCD1-076</t>
  </si>
  <si>
    <t>FCD1-096</t>
  </si>
  <si>
    <t>FCD1-101</t>
  </si>
  <si>
    <t>FCD1-110</t>
  </si>
  <si>
    <t>FCD1-150</t>
  </si>
  <si>
    <t>FCD1-152</t>
  </si>
  <si>
    <t>FCD1-159</t>
  </si>
  <si>
    <t>FCD1-171</t>
  </si>
  <si>
    <t>LC1-008</t>
  </si>
  <si>
    <t>LC1-010</t>
  </si>
  <si>
    <t>LC1-014</t>
  </si>
  <si>
    <t>LC1-021</t>
  </si>
  <si>
    <t>LC1-022</t>
  </si>
  <si>
    <t>LC1-029</t>
  </si>
  <si>
    <t>LC1-058</t>
  </si>
  <si>
    <t>LC1-061</t>
  </si>
  <si>
    <t>LC2-046</t>
  </si>
  <si>
    <t>Blue Lias and Charmouth Mudstone Formations, UK</t>
  </si>
  <si>
    <t>Sob 96-14</t>
  </si>
  <si>
    <t>Sob 96-12</t>
  </si>
  <si>
    <t>Stu 96-11</t>
  </si>
  <si>
    <t>Sbu96-9</t>
  </si>
  <si>
    <t>Han 97-110</t>
  </si>
  <si>
    <t>Han 97-109</t>
  </si>
  <si>
    <t>Han 97-108b</t>
  </si>
  <si>
    <t>Hli 97-107a1</t>
  </si>
  <si>
    <t>Hli 97-107a2</t>
  </si>
  <si>
    <t>Hli 97-107b1</t>
  </si>
  <si>
    <t>Hli 97-107b2</t>
  </si>
  <si>
    <t>Hli 97-107c1</t>
  </si>
  <si>
    <t>Hli 97-106</t>
  </si>
  <si>
    <t>Hpl 97-105b</t>
  </si>
  <si>
    <t>Hpl 97-105a</t>
  </si>
  <si>
    <t>Hpl 97-104</t>
  </si>
  <si>
    <t>Hpl 96-6</t>
  </si>
  <si>
    <t>Penarth and Lias Group, UK</t>
  </si>
  <si>
    <t>HSM 98-41</t>
  </si>
  <si>
    <t>Cohen and Coe (2002)</t>
    <phoneticPr fontId="6" type="noConversion"/>
  </si>
  <si>
    <t>HSM 98-52</t>
  </si>
  <si>
    <t>HSM 98-40</t>
  </si>
  <si>
    <t>HSM 98-39</t>
  </si>
  <si>
    <t>HPLC 98-14</t>
  </si>
  <si>
    <t>HSM 98-37</t>
  </si>
  <si>
    <t>RSM 98-35</t>
  </si>
  <si>
    <t>RSM 98-34</t>
  </si>
  <si>
    <t>RSM 98-47</t>
  </si>
  <si>
    <t>RLC 98-13</t>
  </si>
  <si>
    <t>RSM 98-32</t>
  </si>
  <si>
    <t>RLF 98-21</t>
  </si>
  <si>
    <t>RSM 98-27</t>
  </si>
  <si>
    <t>RWF 98-10</t>
  </si>
  <si>
    <t>Botneheia and Tschermakfjellet Formations</t>
  </si>
  <si>
    <t>ORG-481</t>
  </si>
  <si>
    <t>Xu et al. (2014)</t>
    <phoneticPr fontId="6" type="noConversion"/>
  </si>
  <si>
    <t xml:space="preserve"> Kong Karls Land, Barents Sea</t>
  </si>
  <si>
    <t>ORG-661</t>
  </si>
  <si>
    <t>ORG-482</t>
  </si>
  <si>
    <t>ORG-483</t>
  </si>
  <si>
    <t>ORG-484</t>
  </si>
  <si>
    <t>ORG-662</t>
  </si>
  <si>
    <t>ORG-485</t>
  </si>
  <si>
    <t>ORG-663</t>
  </si>
  <si>
    <t>ORG-486</t>
  </si>
  <si>
    <t>ORG-487</t>
  </si>
  <si>
    <t>ORG-665</t>
  </si>
  <si>
    <t>ORG-664</t>
  </si>
  <si>
    <t>ORG-445</t>
  </si>
  <si>
    <t>ORG-446</t>
  </si>
  <si>
    <t>ORG-447</t>
  </si>
  <si>
    <t>ORG-448</t>
  </si>
  <si>
    <t>ORG-442</t>
  </si>
  <si>
    <t>ORG-443</t>
  </si>
  <si>
    <t>ORG-444</t>
  </si>
  <si>
    <t>ORG-421</t>
  </si>
  <si>
    <t>ORG-666</t>
  </si>
  <si>
    <t>ORG-422</t>
  </si>
  <si>
    <t>ORG-423</t>
  </si>
  <si>
    <t>ORG-424</t>
  </si>
  <si>
    <t>ORG-425</t>
  </si>
  <si>
    <t>ORG-426</t>
  </si>
  <si>
    <t>ORG-645</t>
  </si>
  <si>
    <t>ORG-646</t>
  </si>
  <si>
    <t>ORG-647</t>
  </si>
  <si>
    <t>ORG-648</t>
  </si>
  <si>
    <t>ORG-649</t>
  </si>
  <si>
    <t>ORG-650</t>
  </si>
  <si>
    <t>ORG-629</t>
  </si>
  <si>
    <t>ORG-630</t>
  </si>
  <si>
    <t>ORG-631</t>
  </si>
  <si>
    <t>ORG-632</t>
  </si>
  <si>
    <t>ORG-633</t>
  </si>
  <si>
    <t>ORG-634</t>
  </si>
  <si>
    <t>ORG-635</t>
  </si>
  <si>
    <t>ORG-651</t>
  </si>
  <si>
    <t>ORG-466</t>
  </si>
  <si>
    <t>ORG-467</t>
  </si>
  <si>
    <t>ORG-468</t>
  </si>
  <si>
    <t>ORG-667</t>
  </si>
  <si>
    <t>ORG-469</t>
  </si>
  <si>
    <t>ORG-470</t>
  </si>
  <si>
    <t>ORG-471</t>
  </si>
  <si>
    <t>Botneheia and Steinkobbe Formations</t>
  </si>
  <si>
    <t>ORG-200/243</t>
  </si>
  <si>
    <t>Xu et al. (2009)</t>
    <phoneticPr fontId="6" type="noConversion"/>
  </si>
  <si>
    <t>Svalbard and Svalis Dome, Barents Sea</t>
  </si>
  <si>
    <t>ORG-187</t>
  </si>
  <si>
    <t>ORG-188/245</t>
  </si>
  <si>
    <t>ORG-189/244</t>
  </si>
  <si>
    <t>ORG-220</t>
  </si>
  <si>
    <t>ORG-190/237</t>
  </si>
  <si>
    <t>ORG-191/255</t>
  </si>
  <si>
    <t>ORG-192/239</t>
  </si>
  <si>
    <t>ORG-129/241</t>
  </si>
  <si>
    <t>ORG-130/234</t>
  </si>
  <si>
    <t>ORG-131/242</t>
  </si>
  <si>
    <t>ORG-132</t>
  </si>
  <si>
    <t>Sulphur Mountain Formation, Canada</t>
  </si>
  <si>
    <t>40cm</t>
  </si>
  <si>
    <t>Schoepfer et al. (2013)</t>
    <phoneticPr fontId="6" type="noConversion"/>
  </si>
  <si>
    <t>50cm</t>
  </si>
  <si>
    <t>60cm</t>
  </si>
  <si>
    <t>70cm</t>
  </si>
  <si>
    <t>80cm</t>
  </si>
  <si>
    <t>90cm</t>
  </si>
  <si>
    <t>100cm</t>
  </si>
  <si>
    <t>110cm</t>
  </si>
  <si>
    <t>130cm</t>
  </si>
  <si>
    <t>150cm</t>
  </si>
  <si>
    <t>Ranger Canyon Formation,Opal Creek, Canada</t>
    <phoneticPr fontId="6" type="noConversion"/>
  </si>
  <si>
    <t>ORG-806</t>
  </si>
  <si>
    <t>Georgiev et al. (2015)</t>
  </si>
  <si>
    <t>ORG-831</t>
  </si>
  <si>
    <t>ORG-802</t>
  </si>
  <si>
    <t>ORG-830</t>
  </si>
  <si>
    <t>ORG-825</t>
  </si>
  <si>
    <t>Ravnefjeld Formation</t>
  </si>
  <si>
    <t>ORG-405</t>
  </si>
  <si>
    <t>Georgiev et al. (2011)</t>
    <phoneticPr fontId="6" type="noConversion"/>
  </si>
  <si>
    <t>East Greenland and Mid-Norwegian Shelf</t>
  </si>
  <si>
    <t>ORG-475</t>
  </si>
  <si>
    <t>ORG-407</t>
  </si>
  <si>
    <t>ORG-476</t>
  </si>
  <si>
    <t>ORG-477</t>
  </si>
  <si>
    <t>ORG-478</t>
  </si>
  <si>
    <t>ORG-321</t>
  </si>
  <si>
    <t>ORG-322</t>
  </si>
  <si>
    <t>ORG-323/347</t>
  </si>
  <si>
    <t>ORG-324/346</t>
  </si>
  <si>
    <t>ORG-326</t>
  </si>
  <si>
    <t>ORG-344</t>
  </si>
  <si>
    <t>ORG-345</t>
  </si>
  <si>
    <t>ORG-363</t>
  </si>
  <si>
    <t>ORG-364</t>
  </si>
  <si>
    <t>ORG-365</t>
  </si>
  <si>
    <t>ORG-366</t>
  </si>
  <si>
    <t>ORG-367</t>
  </si>
  <si>
    <t>ORG-368</t>
  </si>
  <si>
    <t>ORG-385/474</t>
  </si>
  <si>
    <t>ORG-451</t>
  </si>
  <si>
    <t>ORG-428</t>
  </si>
  <si>
    <t>ORG-429</t>
  </si>
  <si>
    <t>ORG-430</t>
  </si>
  <si>
    <t>ORG-431</t>
  </si>
  <si>
    <t>ORG-432</t>
  </si>
  <si>
    <t>ORG-433</t>
  </si>
  <si>
    <t>ORG-452</t>
  </si>
  <si>
    <t>ORG-453</t>
  </si>
  <si>
    <t>Kupfershiefer, Zechstein, Poland</t>
  </si>
  <si>
    <t>13a</t>
  </si>
  <si>
    <t>Pasava et al. (2010)</t>
    <phoneticPr fontId="6" type="noConversion"/>
  </si>
  <si>
    <t>12b</t>
  </si>
  <si>
    <t>11a</t>
  </si>
  <si>
    <t>9b</t>
  </si>
  <si>
    <t>5a</t>
  </si>
  <si>
    <t>3b</t>
  </si>
  <si>
    <t>Lower Betsie Shale Member, Kanawha Formation, USA</t>
  </si>
  <si>
    <t>ORG-1025</t>
  </si>
  <si>
    <t>Geboy et al. (2015)</t>
    <phoneticPr fontId="6" type="noConversion"/>
  </si>
  <si>
    <t>ORG-1026</t>
  </si>
  <si>
    <t>ORG-1027</t>
  </si>
  <si>
    <t>ORG-1028</t>
  </si>
  <si>
    <t>ORG-1029</t>
  </si>
  <si>
    <t>ORG-1030</t>
  </si>
  <si>
    <t>ORG-1015</t>
  </si>
  <si>
    <t>ORG-1055</t>
  </si>
  <si>
    <t>Tripathy et al. (2015)</t>
  </si>
  <si>
    <t>ORG-1065</t>
  </si>
  <si>
    <t>ORG-1066</t>
  </si>
  <si>
    <t>ORG-1067</t>
  </si>
  <si>
    <t>ORG-1068</t>
  </si>
  <si>
    <t>ORG-1069</t>
  </si>
  <si>
    <t>ORG-1070</t>
  </si>
  <si>
    <t>Bakken Shale, USA</t>
  </si>
  <si>
    <t>b5 (Billings Co.)</t>
  </si>
  <si>
    <t>Ravizza and Turekian (1989)</t>
    <phoneticPr fontId="6" type="noConversion"/>
  </si>
  <si>
    <t>b12 (Billings Co.)</t>
  </si>
  <si>
    <t>b14 (Billings Co.)</t>
  </si>
  <si>
    <t>b7 (Dunn Co.)</t>
  </si>
  <si>
    <t>b8 (Dunn Co.)</t>
  </si>
  <si>
    <t>b10 (Dunn Co.)</t>
  </si>
  <si>
    <t>b3 (Billings Co.)</t>
  </si>
  <si>
    <t>Woodford Shale (Mississippian), USA</t>
  </si>
  <si>
    <t>RO283-1/1-1</t>
  </si>
  <si>
    <t>Harris et al. (2013)</t>
    <phoneticPr fontId="6" type="noConversion"/>
  </si>
  <si>
    <t>RO283-3/1-3</t>
  </si>
  <si>
    <t>RO283-4/1-4</t>
  </si>
  <si>
    <t>RO283-5/1-5</t>
  </si>
  <si>
    <t>RO283-6/1-6</t>
  </si>
  <si>
    <t>Exshaw Formation, Canada</t>
  </si>
  <si>
    <t>DS53</t>
  </si>
  <si>
    <t>Selby and Creaser (2005)</t>
    <phoneticPr fontId="6" type="noConversion"/>
  </si>
  <si>
    <t>DS54</t>
  </si>
  <si>
    <t>DS55A</t>
  </si>
  <si>
    <t>DS55B</t>
  </si>
  <si>
    <t>DS55C</t>
  </si>
  <si>
    <t>DS56</t>
  </si>
  <si>
    <t>DS57</t>
  </si>
  <si>
    <t>DS58A</t>
  </si>
  <si>
    <t>DS58B</t>
  </si>
  <si>
    <t>PEx7-WR</t>
  </si>
  <si>
    <t>Creaser et al. (2002)</t>
    <phoneticPr fontId="6" type="noConversion"/>
  </si>
  <si>
    <t>PEx8-WR</t>
  </si>
  <si>
    <t>Selby and Creaser (2003)</t>
  </si>
  <si>
    <t>PEx9-WR</t>
  </si>
  <si>
    <t>PEx10-WR</t>
  </si>
  <si>
    <t>PEx11-WR</t>
  </si>
  <si>
    <t>PEx12-WR</t>
  </si>
  <si>
    <t>PEx13-WR</t>
  </si>
  <si>
    <t>PEx14-WR</t>
  </si>
  <si>
    <t>PEx20-WR</t>
  </si>
  <si>
    <t>PEx21-WR</t>
  </si>
  <si>
    <t>PEx23-WR</t>
  </si>
  <si>
    <t>PEx35-WR</t>
  </si>
  <si>
    <t>Woodford Shale (Upper Famennian), USA</t>
  </si>
  <si>
    <t>RO299-1/3-1</t>
  </si>
  <si>
    <t>RO299-2/3-2</t>
  </si>
  <si>
    <t>RO299-3/3-3</t>
  </si>
  <si>
    <t>RO299-4/3-4</t>
  </si>
  <si>
    <t>RO299-5/3-5</t>
  </si>
  <si>
    <t>RO299-6/3-6</t>
  </si>
  <si>
    <t>RO316-1/5-1</t>
  </si>
  <si>
    <t>RO316-3/5-3</t>
  </si>
  <si>
    <t>RO316-4/5-4</t>
  </si>
  <si>
    <t>RO316-5/5-5</t>
  </si>
  <si>
    <t>RO316-6/5-6</t>
  </si>
  <si>
    <t>Hangenberg Black Shale, Germany</t>
  </si>
  <si>
    <t>19-1</t>
  </si>
  <si>
    <t>19-14</t>
  </si>
  <si>
    <t>19-16</t>
  </si>
  <si>
    <t>Dunkirk Formation, USA</t>
  </si>
  <si>
    <t>WVC754-18</t>
  </si>
  <si>
    <t>Turgeon et al. (2007)</t>
    <phoneticPr fontId="6" type="noConversion"/>
  </si>
  <si>
    <t>WVC754-17</t>
  </si>
  <si>
    <t>WVC754-15</t>
  </si>
  <si>
    <t>WVC754-14</t>
  </si>
  <si>
    <t>WVC754-10</t>
  </si>
  <si>
    <t>WVC754-9</t>
  </si>
  <si>
    <t>WVC754-8</t>
  </si>
  <si>
    <t>WVC754-7</t>
  </si>
  <si>
    <t>Hanover Formation, USA</t>
  </si>
  <si>
    <t>WVC785-14</t>
  </si>
  <si>
    <t>WVC785-13</t>
  </si>
  <si>
    <t>WVC785-9A</t>
  </si>
  <si>
    <t>WVC785-9</t>
  </si>
  <si>
    <t>WVC785-8</t>
  </si>
  <si>
    <t>WVC785-5</t>
  </si>
  <si>
    <t>WVC785-4</t>
  </si>
  <si>
    <t>WVC785-3</t>
  </si>
  <si>
    <t>WVC802-18</t>
  </si>
  <si>
    <t>WVC802-17</t>
  </si>
  <si>
    <t>WVC802-15</t>
  </si>
  <si>
    <t>WVC802-14</t>
  </si>
  <si>
    <t>WVC802-12</t>
  </si>
  <si>
    <t>WVC802-8</t>
  </si>
  <si>
    <t>WVC802-5</t>
  </si>
  <si>
    <t>WVC802-4</t>
  </si>
  <si>
    <t>WVC802-3</t>
  </si>
  <si>
    <t>IG12B</t>
  </si>
  <si>
    <t>Gordon et al. (2009)</t>
    <phoneticPr fontId="6" type="noConversion"/>
  </si>
  <si>
    <t>IG09K</t>
  </si>
  <si>
    <t>IG09J</t>
  </si>
  <si>
    <t>FF2</t>
  </si>
  <si>
    <t>IG09I</t>
  </si>
  <si>
    <t>IG09E</t>
  </si>
  <si>
    <t>IG07F</t>
  </si>
  <si>
    <t>IG07C</t>
  </si>
  <si>
    <t>IG05</t>
  </si>
  <si>
    <t>Duvernay Formation, Canada</t>
  </si>
  <si>
    <t>DS45-03-1-7</t>
  </si>
  <si>
    <t>DS45-03-3-1</t>
  </si>
  <si>
    <t>DS45-03-6-1</t>
  </si>
  <si>
    <t>DS44-03</t>
  </si>
  <si>
    <t>Finlay et al. (2012)</t>
    <phoneticPr fontId="6" type="noConversion"/>
  </si>
  <si>
    <t>DS69-03</t>
  </si>
  <si>
    <t>Woodford Shale (Frasnian), USA</t>
  </si>
  <si>
    <t>RO285-2/6-2</t>
  </si>
  <si>
    <t>RO285-3/6-3</t>
  </si>
  <si>
    <t>RO285-4/6-4</t>
  </si>
  <si>
    <t>RO285-5/6-5</t>
  </si>
  <si>
    <t>RO285-6/6-6</t>
  </si>
  <si>
    <t>RO285-9/6-7</t>
  </si>
  <si>
    <t>RO285-10/6-8</t>
  </si>
  <si>
    <t>Hartfell and Birkhill Formations, Scotland</t>
  </si>
  <si>
    <t>AF20-07</t>
  </si>
  <si>
    <t>Finlay et al. (2010)</t>
    <phoneticPr fontId="6" type="noConversion"/>
  </si>
  <si>
    <t>DS03-04</t>
  </si>
  <si>
    <t>DS01-04</t>
  </si>
  <si>
    <t>DS05-04</t>
  </si>
  <si>
    <t>AF03-07</t>
  </si>
  <si>
    <t>DS02-04</t>
  </si>
  <si>
    <t>AF04-07</t>
  </si>
  <si>
    <t>AF07-07</t>
  </si>
  <si>
    <t>AF08-07</t>
  </si>
  <si>
    <t>AF32-07</t>
  </si>
  <si>
    <t>AF11-07</t>
  </si>
  <si>
    <t>AF13-07</t>
  </si>
  <si>
    <t>AF14-07</t>
  </si>
  <si>
    <t>AF15-07</t>
  </si>
  <si>
    <t>Green Point Formation, Canada</t>
  </si>
  <si>
    <t>ORG-857</t>
  </si>
  <si>
    <t>Tripathy et al. (2014)</t>
    <phoneticPr fontId="6" type="noConversion"/>
  </si>
  <si>
    <t>ORG-858</t>
  </si>
  <si>
    <t>ORG-859</t>
  </si>
  <si>
    <t>ORG-860</t>
  </si>
  <si>
    <t>ORG-861</t>
  </si>
  <si>
    <t>ORG-862</t>
  </si>
  <si>
    <t>ORG-863</t>
  </si>
  <si>
    <t>ORG-834</t>
  </si>
  <si>
    <t>ORG-835</t>
  </si>
  <si>
    <t>ORG-836</t>
  </si>
  <si>
    <t>ORG-849</t>
  </si>
  <si>
    <t>ORG-809</t>
  </si>
  <si>
    <t>ORG-850</t>
  </si>
  <si>
    <t>ORG-811</t>
  </si>
  <si>
    <t>ORG-812</t>
  </si>
  <si>
    <t>ORG-813</t>
  </si>
  <si>
    <t>ORG-814</t>
  </si>
  <si>
    <t>ORG-815</t>
  </si>
  <si>
    <t>ORG-839</t>
  </si>
  <si>
    <t>ORG-851</t>
  </si>
  <si>
    <t>ORG-852</t>
  </si>
  <si>
    <t>ORG-853</t>
  </si>
  <si>
    <t>ORG-854</t>
  </si>
  <si>
    <t>ORG-855</t>
  </si>
  <si>
    <t>Nuititang Formation, Guizhou province, China</t>
    <phoneticPr fontId="6" type="noConversion"/>
  </si>
  <si>
    <t>BZn-1</t>
  </si>
  <si>
    <t>Jiang et al. (2007)</t>
    <phoneticPr fontId="6" type="noConversion"/>
  </si>
  <si>
    <t>BZn-2</t>
  </si>
  <si>
    <t>BZn-3</t>
  </si>
  <si>
    <t>BZn-4</t>
  </si>
  <si>
    <t>BZn-5</t>
  </si>
  <si>
    <t>Xj4-16</t>
    <phoneticPr fontId="6" type="noConversion"/>
  </si>
  <si>
    <t>Fu et al. (2016)</t>
    <phoneticPr fontId="6" type="noConversion"/>
  </si>
  <si>
    <t>Xj4-17</t>
    <phoneticPr fontId="6" type="noConversion"/>
  </si>
  <si>
    <t>Xj4-18</t>
    <phoneticPr fontId="6" type="noConversion"/>
  </si>
  <si>
    <t>Xj4-19</t>
  </si>
  <si>
    <t>Xj4-20</t>
  </si>
  <si>
    <t>Xj4-21</t>
  </si>
  <si>
    <t>DT-3</t>
    <phoneticPr fontId="6" type="noConversion"/>
  </si>
  <si>
    <t>DT-5</t>
    <phoneticPr fontId="6" type="noConversion"/>
  </si>
  <si>
    <t>DT-6</t>
    <phoneticPr fontId="6" type="noConversion"/>
  </si>
  <si>
    <t>DT-8</t>
    <phoneticPr fontId="6" type="noConversion"/>
  </si>
  <si>
    <t>Lower Tal Formation, India</t>
  </si>
  <si>
    <t>UK98-17</t>
  </si>
  <si>
    <t>Singh et al. (1999)</t>
    <phoneticPr fontId="6" type="noConversion"/>
  </si>
  <si>
    <t>UK98-18</t>
  </si>
  <si>
    <t>UK98-19</t>
  </si>
  <si>
    <t>UK98-31</t>
  </si>
  <si>
    <t>KU92-53</t>
  </si>
  <si>
    <t>KU92-57</t>
  </si>
  <si>
    <t>UK98-1</t>
  </si>
  <si>
    <t>UK98-2</t>
  </si>
  <si>
    <t>UK98-3</t>
  </si>
  <si>
    <t>UK98-8</t>
  </si>
  <si>
    <t>UK98-9</t>
  </si>
  <si>
    <t>UK98-11</t>
  </si>
  <si>
    <t>KU92-56</t>
  </si>
  <si>
    <t>KU92-58</t>
  </si>
  <si>
    <t>Doushantuo Formation, upper Member 4, South China</t>
  </si>
  <si>
    <t>H1O18-3</t>
  </si>
  <si>
    <t>Kendall et al. (2009c)</t>
    <phoneticPr fontId="6" type="noConversion"/>
  </si>
  <si>
    <t>H1O19-3</t>
  </si>
  <si>
    <t>H1O20-4</t>
  </si>
  <si>
    <t>H1O20-5</t>
  </si>
  <si>
    <t>H1O21-3</t>
  </si>
  <si>
    <t>Doushantuo Formation, lower Member 4, South China</t>
  </si>
  <si>
    <t>JL-15-1</t>
  </si>
  <si>
    <t>Zhu et al. (2013)</t>
    <phoneticPr fontId="6" type="noConversion"/>
  </si>
  <si>
    <t>JL-16-2</t>
  </si>
  <si>
    <t>JL-16-3</t>
  </si>
  <si>
    <t>JL-16-4</t>
  </si>
  <si>
    <t>JL-16-1</t>
  </si>
  <si>
    <t>JL-16-6</t>
  </si>
  <si>
    <t>JL-16-5</t>
  </si>
  <si>
    <t>JL-15-21</t>
  </si>
  <si>
    <t>JL-15-22</t>
  </si>
  <si>
    <t>JL-15-23</t>
  </si>
  <si>
    <t>Biri Formation, Norway</t>
  </si>
  <si>
    <t>ORG-1875</t>
  </si>
  <si>
    <t>Hannah et al., (2017)</t>
  </si>
  <si>
    <t>ORG-1876</t>
  </si>
  <si>
    <t>ORG-1877</t>
  </si>
  <si>
    <t>ORG-1401</t>
  </si>
  <si>
    <t>ORG-1433</t>
  </si>
  <si>
    <t>ORG-1405</t>
  </si>
  <si>
    <t>ORG-1747</t>
  </si>
  <si>
    <t>ORG-1880</t>
  </si>
  <si>
    <t>ORG-1406</t>
  </si>
  <si>
    <t>ORG-1435</t>
  </si>
  <si>
    <t>ORG-1748</t>
  </si>
  <si>
    <t>ORG-1749</t>
  </si>
  <si>
    <t>ORG-1407</t>
  </si>
  <si>
    <t>ORG-1881</t>
  </si>
  <si>
    <t>ORG-1882</t>
  </si>
  <si>
    <t>Old Fort Point Formation, Canada</t>
  </si>
  <si>
    <t>BK-01-014B</t>
  </si>
  <si>
    <t>Kendall et al. (2004)</t>
    <phoneticPr fontId="6" type="noConversion"/>
  </si>
  <si>
    <t>BK-01-015A</t>
  </si>
  <si>
    <t>BK-01-015B</t>
  </si>
  <si>
    <t>BK-01-015C</t>
  </si>
  <si>
    <t>BK-01-015D</t>
  </si>
  <si>
    <t>Sheepbed Formation, Canada</t>
  </si>
  <si>
    <t>SpB-6A</t>
  </si>
  <si>
    <t>Rooney et al. (2015)</t>
    <phoneticPr fontId="6" type="noConversion"/>
  </si>
  <si>
    <t>SpB-6B</t>
  </si>
  <si>
    <t>SpB-6C</t>
  </si>
  <si>
    <t>SpB-6-8</t>
  </si>
  <si>
    <t>SpB-6-9</t>
  </si>
  <si>
    <t>Black River Dolomite, Tasmania</t>
  </si>
  <si>
    <t>RC06-FOR-01-A</t>
  </si>
  <si>
    <t>Kendall et al. (2009a)</t>
    <phoneticPr fontId="6" type="noConversion"/>
  </si>
  <si>
    <t>RC06-FOR-01-B</t>
  </si>
  <si>
    <t>Sahoo et al. (2012)</t>
  </si>
  <si>
    <t>RC06-FOR-01-B2</t>
  </si>
  <si>
    <t>RC06-FOR-01-C</t>
  </si>
  <si>
    <t>RC06-FOR-01-C2</t>
  </si>
  <si>
    <t>RC06-FOR-01-C3</t>
  </si>
  <si>
    <t>RC06-FOR-01-D</t>
  </si>
  <si>
    <t>RC06-FOR-01-D2</t>
  </si>
  <si>
    <t>RC06-FOR-01-E</t>
  </si>
  <si>
    <t>RC06-FOR-01-E2</t>
  </si>
  <si>
    <t>Tapley Hill Formation, Tindelpina Shale Member, Australia</t>
  </si>
  <si>
    <t>BK-04-SCYW1a-3-4</t>
  </si>
  <si>
    <t>Kendall et al. (2006)</t>
    <phoneticPr fontId="6" type="noConversion"/>
  </si>
  <si>
    <t>BK-04-SCYW1a-5</t>
  </si>
  <si>
    <t>BK-04-SCYW1a-6-7</t>
  </si>
  <si>
    <t>Aralka Formation, Australia</t>
  </si>
  <si>
    <t>BK-04-WALLARA-1A</t>
  </si>
  <si>
    <t>BK-04-WALLARA-1B</t>
  </si>
  <si>
    <t>BK-04-WALLARA-2A</t>
  </si>
  <si>
    <t>BK-04-WALLARA-2B</t>
  </si>
  <si>
    <t>BK-04-WALLARA-4B</t>
  </si>
  <si>
    <t>W-1 1298.5</t>
  </si>
  <si>
    <t>Schaefer et al. (2003)</t>
    <phoneticPr fontId="6" type="noConversion"/>
  </si>
  <si>
    <t>W-1 1298.9</t>
  </si>
  <si>
    <t>W-1 1301.5</t>
  </si>
  <si>
    <t>W-1 1304</t>
  </si>
  <si>
    <t>Taishir Formation, Mongolia</t>
  </si>
  <si>
    <t>A1309-D</t>
  </si>
  <si>
    <t>A1309-I</t>
  </si>
  <si>
    <t>Mwashya Subgroup, Zambia</t>
  </si>
  <si>
    <t>MJ-32</t>
  </si>
  <si>
    <t>MJ-33</t>
  </si>
  <si>
    <t>MJ-34</t>
  </si>
  <si>
    <t>MJ-35</t>
  </si>
  <si>
    <t>MJ-36</t>
  </si>
  <si>
    <t>upper Callison Lake Formation, Canada</t>
  </si>
  <si>
    <t>17.7#4</t>
  </si>
  <si>
    <t>Strauss et al. (2014)</t>
    <phoneticPr fontId="6" type="noConversion"/>
  </si>
  <si>
    <t>17.7#5</t>
  </si>
  <si>
    <t>lower Callison Lake Formation, Canada</t>
  </si>
  <si>
    <t>J1301-62.5-1</t>
  </si>
  <si>
    <t>J1301-62.5-2</t>
  </si>
  <si>
    <t>J1301-62.5-4</t>
  </si>
  <si>
    <t>J1301-62.5-6</t>
  </si>
  <si>
    <t>J1301-62.5-7</t>
  </si>
  <si>
    <t>upper Wynniatt Formation, DT95C1, Canada</t>
  </si>
  <si>
    <t>DT95C1A</t>
  </si>
  <si>
    <t>van Acken et al. (2013)</t>
    <phoneticPr fontId="6" type="noConversion"/>
  </si>
  <si>
    <t>DT95C1B</t>
  </si>
  <si>
    <t>DT95C1C</t>
  </si>
  <si>
    <t>DT95C1D</t>
  </si>
  <si>
    <t>DT95C1E</t>
  </si>
  <si>
    <t>DT95C1F</t>
  </si>
  <si>
    <t>DT95C1G</t>
  </si>
  <si>
    <t>DT95C1H</t>
  </si>
  <si>
    <t>DT95C1I</t>
  </si>
  <si>
    <t>Boot Inlet Formation, Canada</t>
  </si>
  <si>
    <t>DT110C5F</t>
  </si>
  <si>
    <t>DT110C5G</t>
  </si>
  <si>
    <t>DT110C5H</t>
  </si>
  <si>
    <t>Touirist Formation, Mauritania</t>
  </si>
  <si>
    <t>S1-14</t>
  </si>
  <si>
    <t>Rooney et al. (2010)</t>
    <phoneticPr fontId="6" type="noConversion"/>
  </si>
  <si>
    <t>S1-16</t>
  </si>
  <si>
    <t>S1-18</t>
  </si>
  <si>
    <t>S1-3</t>
  </si>
  <si>
    <t>S1-6r</t>
  </si>
  <si>
    <t>S1-20</t>
  </si>
  <si>
    <t>S1-22</t>
  </si>
  <si>
    <t>S1-23</t>
  </si>
  <si>
    <t>S1-25</t>
  </si>
  <si>
    <t>S2-7.2</t>
  </si>
  <si>
    <t>S2-8</t>
  </si>
  <si>
    <t>S2-10</t>
  </si>
  <si>
    <t>S2-11</t>
  </si>
  <si>
    <t>S2-12.2</t>
  </si>
  <si>
    <t>S2-13</t>
  </si>
  <si>
    <t>S2-15</t>
  </si>
  <si>
    <t>S2-18</t>
  </si>
  <si>
    <t>En Nesoar Formation, Mauritania</t>
  </si>
  <si>
    <t>S2-25</t>
  </si>
  <si>
    <t>S2-26</t>
  </si>
  <si>
    <t>S2-27</t>
  </si>
  <si>
    <t>S2-29</t>
  </si>
  <si>
    <t>S2-30</t>
  </si>
  <si>
    <t>S2-31</t>
  </si>
  <si>
    <t>Bijaigarh Shales, Kaimur Group, Central India</t>
    <phoneticPr fontId="6" type="noConversion"/>
  </si>
  <si>
    <t>V99-1</t>
    <phoneticPr fontId="6" type="noConversion"/>
  </si>
  <si>
    <t>Tripathy and Singh (2015)</t>
    <phoneticPr fontId="6" type="noConversion"/>
  </si>
  <si>
    <t>V99-1A</t>
    <phoneticPr fontId="6" type="noConversion"/>
  </si>
  <si>
    <t>V99-4</t>
    <phoneticPr fontId="6" type="noConversion"/>
  </si>
  <si>
    <t>V99-4A</t>
    <phoneticPr fontId="6" type="noConversion"/>
  </si>
  <si>
    <t>V99-7A</t>
    <phoneticPr fontId="6" type="noConversion"/>
  </si>
  <si>
    <t>V99-10</t>
    <phoneticPr fontId="6" type="noConversion"/>
  </si>
  <si>
    <t>V99-10A</t>
    <phoneticPr fontId="6" type="noConversion"/>
  </si>
  <si>
    <t>V99-12</t>
    <phoneticPr fontId="6" type="noConversion"/>
  </si>
  <si>
    <t>Upper Velkerri Formation, Australia</t>
  </si>
  <si>
    <t>136.91–136.98</t>
  </si>
  <si>
    <t>Kendall et al. (2009b)</t>
    <phoneticPr fontId="6" type="noConversion"/>
  </si>
  <si>
    <t>136.98–137.05</t>
  </si>
  <si>
    <t>137.12–137.19</t>
  </si>
  <si>
    <t>137.19–137.26</t>
  </si>
  <si>
    <t>137.26–137.33</t>
  </si>
  <si>
    <t>137.40–137.46</t>
  </si>
  <si>
    <t>137.46–137.52</t>
  </si>
  <si>
    <t>137.52–137.58</t>
  </si>
  <si>
    <t>137.63–137.69</t>
  </si>
  <si>
    <t>137.75–137.79</t>
  </si>
  <si>
    <t>137.79–137.84</t>
  </si>
  <si>
    <t>137.84–137.89</t>
  </si>
  <si>
    <t>137.89–137.95</t>
  </si>
  <si>
    <t>Lower Velkerri Formation, Australia</t>
  </si>
  <si>
    <t>325.64–325.71</t>
  </si>
  <si>
    <t>325.71–325.78</t>
  </si>
  <si>
    <t>325.85–325.92</t>
  </si>
  <si>
    <t>325.92–325.99</t>
  </si>
  <si>
    <t>326.06–326.13</t>
  </si>
  <si>
    <t>326.13–326.20</t>
  </si>
  <si>
    <t>326.20–326.28</t>
  </si>
  <si>
    <t>326.36–326.42</t>
  </si>
  <si>
    <t>326.42–326.48</t>
  </si>
  <si>
    <t>326.48–326.55</t>
  </si>
  <si>
    <t>326.55–326.62</t>
  </si>
  <si>
    <t>326.62–326.69</t>
  </si>
  <si>
    <t>Mt. McRae Shale, Australia</t>
  </si>
  <si>
    <t>ABDP9-128.71</t>
  </si>
  <si>
    <t>Anbar et al. (2007)</t>
    <phoneticPr fontId="6" type="noConversion"/>
  </si>
  <si>
    <t>ABDP9-128.84</t>
  </si>
  <si>
    <t>Reinhard et al. (2009)</t>
  </si>
  <si>
    <t>ABDP9-129.15</t>
  </si>
  <si>
    <t>Kendall et al. (2015)</t>
    <phoneticPr fontId="6" type="noConversion"/>
  </si>
  <si>
    <t>ABDP9-129.36</t>
  </si>
  <si>
    <t>ABDP9-129.85</t>
  </si>
  <si>
    <t>ABDP9-145.22</t>
  </si>
  <si>
    <t>ABDP9-146.08</t>
  </si>
  <si>
    <t>ABDP9-147.10</t>
  </si>
  <si>
    <t>ABDP9-148.32</t>
  </si>
  <si>
    <t>148.09-A</t>
    <phoneticPr fontId="6" type="noConversion"/>
  </si>
  <si>
    <t>148.09-A RPT</t>
    <phoneticPr fontId="6" type="noConversion"/>
  </si>
  <si>
    <t>148.09-B</t>
    <phoneticPr fontId="6" type="noConversion"/>
  </si>
  <si>
    <t>148.09-C</t>
    <phoneticPr fontId="6" type="noConversion"/>
  </si>
  <si>
    <t>148.09-C RPT</t>
    <phoneticPr fontId="6" type="noConversion"/>
  </si>
  <si>
    <t>148.09-D</t>
    <phoneticPr fontId="6" type="noConversion"/>
  </si>
  <si>
    <t>148.09-D RPT</t>
    <phoneticPr fontId="6" type="noConversion"/>
  </si>
  <si>
    <t>148.09-E</t>
    <phoneticPr fontId="6" type="noConversion"/>
  </si>
  <si>
    <t>148.09-E RPT</t>
    <phoneticPr fontId="6" type="noConversion"/>
  </si>
  <si>
    <t>148.09-F</t>
    <phoneticPr fontId="6" type="noConversion"/>
  </si>
  <si>
    <t>148.09-G</t>
    <phoneticPr fontId="6" type="noConversion"/>
  </si>
  <si>
    <t>148.09-H</t>
    <phoneticPr fontId="6" type="noConversion"/>
  </si>
  <si>
    <t>Nauga Formation, South Africa</t>
  </si>
  <si>
    <t>GKP01-489.01 m</t>
  </si>
  <si>
    <t>Wille et al. (2007)</t>
    <phoneticPr fontId="6" type="noConversion"/>
  </si>
  <si>
    <t>GKP01-491.15 m</t>
  </si>
  <si>
    <t>GKP01-614.55 m</t>
  </si>
  <si>
    <t>GKP01-798.50 m</t>
  </si>
  <si>
    <t>Joy Lake Sequence, USA</t>
  </si>
  <si>
    <t>ORG-42</t>
  </si>
  <si>
    <t>Yang et al. (2009)</t>
    <phoneticPr fontId="6" type="noConversion"/>
  </si>
  <si>
    <t>ORG-44</t>
  </si>
  <si>
    <t>ORG-45</t>
  </si>
  <si>
    <t>ORG-46</t>
  </si>
  <si>
    <t>Manjeri Formation, Zimbabwe</t>
  </si>
  <si>
    <t>BES-63-BS</t>
  </si>
  <si>
    <t>Siebert et al. (2005)</t>
    <phoneticPr fontId="6" type="noConversion"/>
  </si>
  <si>
    <t>BES-6-BS</t>
  </si>
  <si>
    <t>BES-54-BS</t>
  </si>
  <si>
    <t>Note:</t>
  </si>
  <si>
    <t>Purple samples represent the anomalous group that influenced by transient magmatic-hydrothermal events (low Os ratios)</t>
  </si>
  <si>
    <t>Red samples represent the anomalous group that in late Ediacaran and early Cambrian from South China (high Os ratios)</t>
  </si>
  <si>
    <t>Re-Os Isochron</t>
  </si>
  <si>
    <t>MSWD</t>
  </si>
  <si>
    <t>Initial</t>
  </si>
  <si>
    <t>Compilation</t>
  </si>
  <si>
    <t xml:space="preserve">Average </t>
  </si>
  <si>
    <r>
      <t xml:space="preserve">Average </t>
    </r>
    <r>
      <rPr>
        <b/>
        <vertAlign val="superscript"/>
        <sz val="9"/>
        <color theme="1"/>
        <rFont val="Calibri"/>
        <family val="2"/>
        <scheme val="minor"/>
      </rPr>
      <t>192</t>
    </r>
    <r>
      <rPr>
        <b/>
        <sz val="9"/>
        <color theme="1"/>
        <rFont val="Calibri"/>
        <family val="2"/>
        <scheme val="minor"/>
      </rPr>
      <t>Os</t>
    </r>
  </si>
  <si>
    <r>
      <rPr>
        <b/>
        <vertAlign val="superscript"/>
        <sz val="9"/>
        <color theme="1"/>
        <rFont val="Calibri"/>
        <family val="2"/>
        <scheme val="minor"/>
      </rPr>
      <t>192</t>
    </r>
    <r>
      <rPr>
        <b/>
        <sz val="9"/>
        <color theme="1"/>
        <rFont val="Calibri"/>
        <family val="2"/>
        <scheme val="minor"/>
      </rPr>
      <t>Os/TOC</t>
    </r>
  </si>
  <si>
    <r>
      <t>Average</t>
    </r>
    <r>
      <rPr>
        <b/>
        <vertAlign val="superscript"/>
        <sz val="9"/>
        <color theme="1"/>
        <rFont val="Calibri"/>
        <family val="2"/>
        <scheme val="minor"/>
      </rPr>
      <t xml:space="preserve"> 192</t>
    </r>
    <r>
      <rPr>
        <b/>
        <sz val="9"/>
        <color theme="1"/>
        <rFont val="Calibri"/>
        <family val="2"/>
        <scheme val="minor"/>
      </rPr>
      <t>Os/TOC</t>
    </r>
  </si>
  <si>
    <t>Average Re</t>
  </si>
  <si>
    <t>Evidence for ancient</t>
  </si>
  <si>
    <t>Age (Ma)</t>
  </si>
  <si>
    <r>
      <rPr>
        <b/>
        <vertAlign val="superscript"/>
        <sz val="9"/>
        <color theme="1"/>
        <rFont val="Calibri"/>
        <family val="2"/>
        <scheme val="minor"/>
      </rPr>
      <t>187</t>
    </r>
    <r>
      <rPr>
        <b/>
        <sz val="9"/>
        <color theme="1"/>
        <rFont val="Calibri"/>
        <family val="2"/>
        <scheme val="minor"/>
      </rPr>
      <t>Os/</t>
    </r>
    <r>
      <rPr>
        <b/>
        <vertAlign val="superscript"/>
        <sz val="9"/>
        <color theme="1"/>
        <rFont val="Calibri"/>
        <family val="2"/>
        <scheme val="minor"/>
      </rPr>
      <t>188</t>
    </r>
    <r>
      <rPr>
        <b/>
        <sz val="9"/>
        <color theme="1"/>
        <rFont val="Calibri"/>
        <family val="2"/>
        <scheme val="minor"/>
      </rPr>
      <t>Os</t>
    </r>
  </si>
  <si>
    <t>Initial Os ratio</t>
  </si>
  <si>
    <t>n</t>
  </si>
  <si>
    <t>(pg/g/wt.%)</t>
  </si>
  <si>
    <t>anoxia in sediments</t>
  </si>
  <si>
    <t>Modern</t>
  </si>
  <si>
    <t>Ravizza et al. (1991)</t>
    <phoneticPr fontId="2" type="noConversion"/>
  </si>
  <si>
    <t>Poirier (2006)</t>
    <phoneticPr fontId="2" type="noConversion"/>
  </si>
  <si>
    <t>Cariaco Basin, ODP Site 1002C</t>
  </si>
  <si>
    <t>Oxburgh et al. (2007); Paquay and Ravizza (2012)</t>
    <phoneticPr fontId="2" type="noConversion"/>
  </si>
  <si>
    <t>Gulf of California</t>
  </si>
  <si>
    <t>Paquay and Ravizza (2012); Ravizza and Turekian (1992)</t>
    <phoneticPr fontId="2" type="noConversion"/>
  </si>
  <si>
    <t>1SD</t>
  </si>
  <si>
    <t>Phanerozoic-Ediacaran</t>
  </si>
  <si>
    <t>0.5-6</t>
  </si>
  <si>
    <t>Ravizza (1998); Ravizza and Paquay (2008)</t>
    <phoneticPr fontId="2" type="noConversion"/>
  </si>
  <si>
    <t>25-30</t>
  </si>
  <si>
    <t>31-35</t>
  </si>
  <si>
    <t>36-39</t>
  </si>
  <si>
    <t>42-45</t>
  </si>
  <si>
    <t>50 ± 14</t>
    <phoneticPr fontId="2" type="noConversion"/>
  </si>
  <si>
    <t>0.36 ± 0.02</t>
    <phoneticPr fontId="2" type="noConversion"/>
  </si>
  <si>
    <t>Dickson et al. (2015)</t>
    <phoneticPr fontId="2" type="noConversion"/>
  </si>
  <si>
    <t>Re</t>
    <phoneticPr fontId="2" type="noConversion"/>
  </si>
  <si>
    <t>53.4 ± 2.5</t>
    <phoneticPr fontId="2" type="noConversion"/>
  </si>
  <si>
    <t>0.36 ± 0.04</t>
    <phoneticPr fontId="2" type="noConversion"/>
  </si>
  <si>
    <t>55.0 ± 1.6</t>
    <phoneticPr fontId="2" type="noConversion"/>
  </si>
  <si>
    <t>0.36 ± 0.01</t>
    <phoneticPr fontId="2" type="noConversion"/>
  </si>
  <si>
    <t>Baioumy et al. (2011)</t>
    <phoneticPr fontId="2" type="noConversion"/>
  </si>
  <si>
    <t>Cenomanian-Turonian Oceanic Anoxic Event 2</t>
  </si>
  <si>
    <r>
      <t xml:space="preserve">91.5 </t>
    </r>
    <r>
      <rPr>
        <sz val="9"/>
        <color rgb="FF7030A0"/>
        <rFont val="Calibri"/>
        <family val="2"/>
      </rPr>
      <t>± 8.6</t>
    </r>
  </si>
  <si>
    <t>0.33 ± 0.02</t>
  </si>
  <si>
    <t>Selby et al. (2009); Turgeon and Creaser (2008); Du Vivier et al. (2014)</t>
    <phoneticPr fontId="2" type="noConversion"/>
  </si>
  <si>
    <t>Gault Formation, Germany</t>
  </si>
  <si>
    <t>108.9 ± 6.2</t>
  </si>
  <si>
    <t>0.68 ± 0.01</t>
  </si>
  <si>
    <t>Selby et al. (2009)</t>
    <phoneticPr fontId="2" type="noConversion"/>
  </si>
  <si>
    <r>
      <t xml:space="preserve">no samples with Re </t>
    </r>
    <r>
      <rPr>
        <i/>
        <sz val="9"/>
        <color theme="1"/>
        <rFont val="Times New Roman"/>
        <family val="1"/>
      </rPr>
      <t>≥</t>
    </r>
    <r>
      <rPr>
        <i/>
        <sz val="9"/>
        <color theme="1"/>
        <rFont val="Calibri"/>
        <family val="2"/>
      </rPr>
      <t xml:space="preserve"> 5 ppb</t>
    </r>
  </si>
  <si>
    <t>Early Aptian Oceanic Anoxic Event 1a</t>
  </si>
  <si>
    <t>120.0 ± 3.4</t>
  </si>
  <si>
    <t>0.19 ± 0.02</t>
  </si>
  <si>
    <t>Tejada et al. (2009); Bottini et al. (2012)</t>
    <phoneticPr fontId="2" type="noConversion"/>
  </si>
  <si>
    <t>149.2 ± 4.6</t>
  </si>
  <si>
    <t>0.58 ± 0.16</t>
  </si>
  <si>
    <t>Re, Mo</t>
  </si>
  <si>
    <t>152.1 ± 2.9</t>
  </si>
  <si>
    <t>0.495 ± 0.099</t>
  </si>
  <si>
    <t>152.4 ± 1.2</t>
  </si>
  <si>
    <t>0.492 ± 0.016</t>
  </si>
  <si>
    <t>151.3 ± 1.3</t>
  </si>
  <si>
    <t>0.504 ± 0.022</t>
  </si>
  <si>
    <t>151.4 ± 2.2</t>
  </si>
  <si>
    <t>0.505 ± 0.023</t>
  </si>
  <si>
    <t>152.5 ± 4.5</t>
  </si>
  <si>
    <t>0.486 ± 0.072</t>
  </si>
  <si>
    <t>Kimmeridge Clay and Staffin Formations, UK</t>
  </si>
  <si>
    <t>155.0 ± 4.3</t>
  </si>
  <si>
    <t>0.59 ± 0.07</t>
  </si>
  <si>
    <t>Cohen et al. (1999); Selby (2007)</t>
    <phoneticPr fontId="2" type="noConversion"/>
  </si>
  <si>
    <t>154.1 ± 2.1</t>
  </si>
  <si>
    <t>0.53 ± 0.02</t>
  </si>
  <si>
    <t>178.2 ± 5.6</t>
  </si>
  <si>
    <t>0.40 ± 0.15</t>
  </si>
  <si>
    <t>Cohen et al. (1999); Cohen et al. (2004)</t>
    <phoneticPr fontId="2" type="noConversion"/>
  </si>
  <si>
    <t>181 ± 13</t>
  </si>
  <si>
    <t>0.80 ± 0.07</t>
  </si>
  <si>
    <t>194.0 ± 4.8</t>
  </si>
  <si>
    <t>0.19 ± 0.03</t>
  </si>
  <si>
    <t>Porter (2012); Porter et al. (2013)</t>
    <phoneticPr fontId="2" type="noConversion"/>
  </si>
  <si>
    <t>Porter et al. (2014)</t>
    <phoneticPr fontId="2" type="noConversion"/>
  </si>
  <si>
    <t>207 ± 12</t>
  </si>
  <si>
    <t>0.15 ± 0.16</t>
  </si>
  <si>
    <t>Cohen et al. (1999)</t>
    <phoneticPr fontId="2" type="noConversion"/>
  </si>
  <si>
    <t>Cohen and Coe (2002)</t>
    <phoneticPr fontId="2" type="noConversion"/>
  </si>
  <si>
    <t>Tschermakfjellet, Botneheia, and Steinkobbe Formations (Kong Karls Land, Svalbard, and Svalis Dome), Barents Sea</t>
  </si>
  <si>
    <t>237.6 ± 0.6</t>
  </si>
  <si>
    <t>0.66 ± 0.01</t>
  </si>
  <si>
    <t>Xu et al. (2009); Xu et al. (2014)</t>
    <phoneticPr fontId="2" type="noConversion"/>
  </si>
  <si>
    <t>238.4 ± 1.5</t>
  </si>
  <si>
    <t>0.79 ± 0.01</t>
  </si>
  <si>
    <t>236.6 ± 0.4</t>
  </si>
  <si>
    <t>0.73 ± 0.01</t>
  </si>
  <si>
    <t>236.5 ± 3.5</t>
  </si>
  <si>
    <t>0.73 ± 0.04</t>
  </si>
  <si>
    <t>239.3 ± 2.7</t>
  </si>
  <si>
    <t>0.68 ± 0.02</t>
  </si>
  <si>
    <t>241.2 ± 2.2</t>
  </si>
  <si>
    <t>0.83 ± 0.03</t>
  </si>
  <si>
    <t>Sulfur Mountain Formation, Canada; Ravnefjeld Formation, East Greenland and Mid-Norwegian Shelf</t>
  </si>
  <si>
    <t>252.1 ± 2.2</t>
  </si>
  <si>
    <t>0.62 ± 0.11</t>
  </si>
  <si>
    <t>Georgiev et al. (2011); Schoepfer et al. (2013); Georgiev et al. (2015)</t>
    <phoneticPr fontId="2" type="noConversion"/>
  </si>
  <si>
    <t>252.2 ± 1.7</t>
  </si>
  <si>
    <t>0.56 ± 0.12</t>
  </si>
  <si>
    <t>252.0 ± 0.9</t>
  </si>
  <si>
    <t>0.62 ± 0.04</t>
  </si>
  <si>
    <t>252.5 ± 1.3</t>
  </si>
  <si>
    <t>0.57 ± 0.04</t>
  </si>
  <si>
    <t>247 ± 20</t>
  </si>
  <si>
    <t>0.8 ± 1.2</t>
  </si>
  <si>
    <t>Pašava et al. (2010)</t>
  </si>
  <si>
    <t>Re, Mo, Fe spec</t>
  </si>
  <si>
    <t xml:space="preserve"> Lower Betsie Shale Member, Kanawha Formation, USA</t>
  </si>
  <si>
    <t>323.0 ± 7.8</t>
  </si>
  <si>
    <t>0.08 ± 0.64</t>
  </si>
  <si>
    <t>imprecise</t>
  </si>
  <si>
    <t>Geboy et al. (2015)</t>
    <phoneticPr fontId="2" type="noConversion"/>
  </si>
  <si>
    <t xml:space="preserve"> Upper Betsie Shale Member, Kanawha Formation, USA</t>
  </si>
  <si>
    <t>329.0 ± 34</t>
  </si>
  <si>
    <t>0.40 ± 0.41</t>
  </si>
  <si>
    <t>Bakken Shale and Woodford Shale (Mississippian), USA; Exshaw Formation, Canada</t>
  </si>
  <si>
    <t>357.9 ± 5.3</t>
  </si>
  <si>
    <t>0.47 ± 0.07</t>
  </si>
  <si>
    <t>Ravizza and Turekian (1989); Creaser et al. (2002); Selby and Creaser (2003); Selby and Creaser (2005); Harris et al. (2013)</t>
  </si>
  <si>
    <t>361.3 ± 2.4</t>
  </si>
  <si>
    <t>0.42 ± 0.01</t>
  </si>
  <si>
    <t>363.4 ± 5.6</t>
  </si>
  <si>
    <t>0.41 ± 0.04</t>
  </si>
  <si>
    <t>366.1 ± 9.6</t>
  </si>
  <si>
    <t>0.51 ± 0.06</t>
  </si>
  <si>
    <t>Woodford Shale (Famennian), USA; Hangenberg Black Shale, Germany; Dunkirk Formation, USA</t>
  </si>
  <si>
    <t>364 ± 13</t>
  </si>
  <si>
    <t>0.69 ± 0.25</t>
  </si>
  <si>
    <t>Turgeon et al. (2007); Harris et al. (2013)</t>
    <phoneticPr fontId="2" type="noConversion"/>
  </si>
  <si>
    <t>366.7  ±  6.3</t>
  </si>
  <si>
    <t>0.42 ± 0.09</t>
  </si>
  <si>
    <t>367.7 ± 2.5</t>
  </si>
  <si>
    <t>0.45 ± 0.02</t>
  </si>
  <si>
    <t>371.5 ± 5.8</t>
  </si>
  <si>
    <t>0.40 ± 0.06</t>
  </si>
  <si>
    <t>Hanover Formation, USA; Duvernay Formation, Canada; Woodford Shale (Frasnian), USA</t>
  </si>
  <si>
    <t>357 ± 23</t>
  </si>
  <si>
    <t>0.49 ± 0.24</t>
  </si>
  <si>
    <t>Turgeon et al. (2007); Gordon et al. (2009); Finlay et al. (2012); Harris et al. (2013)</t>
    <phoneticPr fontId="2" type="noConversion"/>
  </si>
  <si>
    <t>374.2 ± 4.0</t>
  </si>
  <si>
    <t>0.47 ± 0.04</t>
  </si>
  <si>
    <t>378 ± 23</t>
  </si>
  <si>
    <t>0.35 ± 0.08</t>
  </si>
  <si>
    <t>379.0 ± 7.1</t>
  </si>
  <si>
    <t>0.29 ± 0.03</t>
  </si>
  <si>
    <t>388 ± 41</t>
  </si>
  <si>
    <t>0.49 ± 0.16</t>
  </si>
  <si>
    <t>449 ± 22</t>
  </si>
  <si>
    <t>0.69 ± 0.26</t>
  </si>
  <si>
    <t>Finlay et al. (2010)</t>
    <phoneticPr fontId="2" type="noConversion"/>
  </si>
  <si>
    <t>484 ± 16</t>
    <phoneticPr fontId="2" type="noConversion"/>
  </si>
  <si>
    <t>0.74 ± 0.05</t>
  </si>
  <si>
    <t>Tripathy et al. (2014)</t>
    <phoneticPr fontId="2" type="noConversion"/>
  </si>
  <si>
    <t>Niutitang Formation, South China</t>
  </si>
  <si>
    <t>520.3 ± 9.1</t>
    <phoneticPr fontId="2" type="noConversion"/>
  </si>
  <si>
    <t>0.86 ± 0.05</t>
    <phoneticPr fontId="2" type="noConversion"/>
  </si>
  <si>
    <t>Jiang et al. (2007); Fu et al. (2016)</t>
    <phoneticPr fontId="2" type="noConversion"/>
  </si>
  <si>
    <t>532 ± 14</t>
    <phoneticPr fontId="2" type="noConversion"/>
  </si>
  <si>
    <t>0.85 ± 0.07</t>
    <phoneticPr fontId="2" type="noConversion"/>
  </si>
  <si>
    <t>535 ± 11</t>
  </si>
  <si>
    <t>0.80 ± 0.04</t>
  </si>
  <si>
    <t>540 ± 76</t>
    <phoneticPr fontId="2" type="noConversion"/>
  </si>
  <si>
    <t>1.24 ± 0.22</t>
  </si>
  <si>
    <t>Singh et al. (1999)</t>
    <phoneticPr fontId="2" type="noConversion"/>
  </si>
  <si>
    <t>Doushantuo Formation, Member 4, South China</t>
  </si>
  <si>
    <t>543 ± 24</t>
  </si>
  <si>
    <t>1.26 ± 0.22</t>
  </si>
  <si>
    <t>Kendall et al. (2009c); Zhu et al. (2013)</t>
    <phoneticPr fontId="2" type="noConversion"/>
  </si>
  <si>
    <t>Re, Mo, DOP</t>
  </si>
  <si>
    <t>586 ± 16</t>
  </si>
  <si>
    <t>1.00 ± 0.12</t>
  </si>
  <si>
    <t>607.8 ± 4.7</t>
  </si>
  <si>
    <t>0.62 ± 0.03</t>
  </si>
  <si>
    <t>Kendall et al. (2004)</t>
    <phoneticPr fontId="2" type="noConversion"/>
  </si>
  <si>
    <t>632.3 ± 5.9</t>
  </si>
  <si>
    <t>1.21 ± 0.04</t>
  </si>
  <si>
    <t>Rooney et al. (2015)</t>
    <phoneticPr fontId="2" type="noConversion"/>
  </si>
  <si>
    <t>Average, Phanerozoic-Ediacaran</t>
  </si>
  <si>
    <t>Median</t>
  </si>
  <si>
    <r>
      <t>Average, no intense magmatic-hydrothermal events</t>
    </r>
    <r>
      <rPr>
        <sz val="9"/>
        <color theme="1"/>
        <rFont val="Calibri"/>
        <family val="2"/>
        <scheme val="minor"/>
      </rPr>
      <t xml:space="preserve"> (1SD in italics)</t>
    </r>
  </si>
  <si>
    <t>(no purple samples)</t>
  </si>
  <si>
    <r>
      <t>Average, no late Ediacaran - early Cambrian</t>
    </r>
    <r>
      <rPr>
        <sz val="9"/>
        <color theme="1"/>
        <rFont val="Calibri"/>
        <family val="2"/>
        <scheme val="minor"/>
      </rPr>
      <t xml:space="preserve"> (1SD in italics)</t>
    </r>
  </si>
  <si>
    <t>(no red samples)</t>
  </si>
  <si>
    <t>Average, no anomalous enrichments</t>
  </si>
  <si>
    <t>(no red/purple samples)</t>
  </si>
  <si>
    <t>pre-Ediacaran Proterozoic</t>
  </si>
  <si>
    <t>640.7 ± 4.7</t>
  </si>
  <si>
    <t>1.00 ± 0.05</t>
  </si>
  <si>
    <t>Kendall et al. (2009a); Sahoo et al. (2012)</t>
    <phoneticPr fontId="2" type="noConversion"/>
  </si>
  <si>
    <t>645.1 ± 4.8</t>
  </si>
  <si>
    <t>0.95 ± 0.01</t>
  </si>
  <si>
    <t>Kendall et al. (2006)</t>
    <phoneticPr fontId="2" type="noConversion"/>
  </si>
  <si>
    <t>647 ± 10</t>
  </si>
  <si>
    <t>0.89 ± 0.12</t>
  </si>
  <si>
    <t xml:space="preserve">Aralka Formation, Australia; Taishir Formation, Mongolia </t>
  </si>
  <si>
    <t>657.2 ± 5.4</t>
  </si>
  <si>
    <t>0.82 ± 0.03</t>
  </si>
  <si>
    <t>Schaefer and Burgess (2003); Kendall et al. (2006)</t>
    <phoneticPr fontId="2" type="noConversion"/>
  </si>
  <si>
    <t>659.0 ± 4.5</t>
  </si>
  <si>
    <t>0.60 ± 0.01</t>
  </si>
  <si>
    <t>Ballachulish Slate Formation, Scotland</t>
  </si>
  <si>
    <t>659.6 ± 9.6</t>
  </si>
  <si>
    <t>1.04 ± 0.03</t>
  </si>
  <si>
    <t>Rooney et al. (2011)</t>
    <phoneticPr fontId="2" type="noConversion"/>
  </si>
  <si>
    <t>Twitya Formation, Canada</t>
  </si>
  <si>
    <t>662.4 ± 3.9</t>
  </si>
  <si>
    <t>0.54 ± 0.01</t>
  </si>
  <si>
    <t>Rooney et al. (2014)</t>
    <phoneticPr fontId="2" type="noConversion"/>
  </si>
  <si>
    <t>no samples with Re ≥ 5 ppb</t>
  </si>
  <si>
    <t>727.3 ± 4.9</t>
  </si>
  <si>
    <t>0.35 ± 0.03</t>
  </si>
  <si>
    <t>Coppercap Formation, Canada</t>
  </si>
  <si>
    <t>732.2 ± 3.9</t>
  </si>
  <si>
    <t>0.15 ± 0.01</t>
  </si>
  <si>
    <t>739.9 ± 6.1</t>
  </si>
  <si>
    <t>0.61 ± 0.01</t>
  </si>
  <si>
    <t>Strauss et al. (2014)</t>
    <phoneticPr fontId="2" type="noConversion"/>
  </si>
  <si>
    <t>752.7 ± 5.5</t>
  </si>
  <si>
    <t>0.33 ± 0.03</t>
  </si>
  <si>
    <t>761 ± 41</t>
  </si>
  <si>
    <t>0.63 ± 0.05</t>
  </si>
  <si>
    <t>van Acken et al. (2013)</t>
    <phoneticPr fontId="2" type="noConversion"/>
  </si>
  <si>
    <t>lower Wynniatt Formation, DT125, Canada</t>
  </si>
  <si>
    <t>849 ± 48</t>
  </si>
  <si>
    <t>0.68 ± 0.14</t>
  </si>
  <si>
    <t>892 ± 13</t>
  </si>
  <si>
    <t>0.64 ± 0.31</t>
  </si>
  <si>
    <t>Paracatu Formation, Canada</t>
  </si>
  <si>
    <t>1002 ± 45</t>
  </si>
  <si>
    <t>0.25 ± 0.04</t>
  </si>
  <si>
    <t>Bertoni et al. (2014)</t>
    <phoneticPr fontId="2" type="noConversion"/>
  </si>
  <si>
    <t>1105 ± 37</t>
  </si>
  <si>
    <t>0.31 ± 0.34</t>
  </si>
  <si>
    <t>Rooney et al. (2010)</t>
    <phoneticPr fontId="2" type="noConversion"/>
  </si>
  <si>
    <t>1107 ± 12</t>
  </si>
  <si>
    <t>0.28 ± 0.13</t>
  </si>
  <si>
    <t>1109 ± 22</t>
  </si>
  <si>
    <t>0.31 ± 0.28</t>
  </si>
  <si>
    <t>Bijaigarh Shales, Kaimur Group, Central India</t>
    <phoneticPr fontId="2" type="noConversion"/>
  </si>
  <si>
    <t>1210 ± 52</t>
    <phoneticPr fontId="2" type="noConversion"/>
  </si>
  <si>
    <t>0.63 ± 0.38</t>
    <phoneticPr fontId="2" type="noConversion"/>
  </si>
  <si>
    <t>Tripathy and Singh (2015)</t>
    <phoneticPr fontId="2" type="noConversion"/>
  </si>
  <si>
    <t>1361 ± 21</t>
  </si>
  <si>
    <t>0.29 ± 0.18</t>
  </si>
  <si>
    <t>Kendall et al. (2009b)</t>
    <phoneticPr fontId="2" type="noConversion"/>
  </si>
  <si>
    <t>1417 ± 29</t>
  </si>
  <si>
    <t>0.06 ± 0.22</t>
  </si>
  <si>
    <t>Arlan Member, Kaltasy Formation, Russia</t>
  </si>
  <si>
    <t>1414 ± 40</t>
  </si>
  <si>
    <t>0.20 ± 0.06</t>
  </si>
  <si>
    <t>Sperling et al. (2014)</t>
    <phoneticPr fontId="2" type="noConversion"/>
  </si>
  <si>
    <t>1427 ± 43</t>
  </si>
  <si>
    <t>0.12 ± 0.09</t>
  </si>
  <si>
    <t>Douglas Formation, Canada</t>
  </si>
  <si>
    <t>1541 ± 13</t>
  </si>
  <si>
    <t>0.51 ± 0.03</t>
  </si>
  <si>
    <t>Creaser and Stasiuk (2007)</t>
    <phoneticPr fontId="2" type="noConversion"/>
  </si>
  <si>
    <t>Productive Formation, Russia</t>
  </si>
  <si>
    <t>2004 ± 9</t>
  </si>
  <si>
    <t>0.13 ± 0.02</t>
  </si>
  <si>
    <t>Hannah et al. (2006)</t>
    <phoneticPr fontId="2" type="noConversion"/>
  </si>
  <si>
    <t>abstract only, no data</t>
  </si>
  <si>
    <t>Timeball Hill Formation, South Africa</t>
  </si>
  <si>
    <t>2315.8 ± 4.3</t>
  </si>
  <si>
    <t>0.11 ± 0.01</t>
  </si>
  <si>
    <t>Hannah et al. (2004)</t>
    <phoneticPr fontId="2" type="noConversion"/>
  </si>
  <si>
    <t>pyrite isochron</t>
  </si>
  <si>
    <t>Nelani Formation, South Africa</t>
  </si>
  <si>
    <t>2479 ± 20</t>
  </si>
  <si>
    <t>0.12 ± 0.01</t>
  </si>
  <si>
    <t>Kendall et al. (2013)</t>
    <phoneticPr fontId="2" type="noConversion"/>
  </si>
  <si>
    <t>Average pre-Ediacaran Proterozoic</t>
  </si>
  <si>
    <t>Archean</t>
  </si>
  <si>
    <t>2495 ± 20</t>
    <phoneticPr fontId="2" type="noConversion"/>
  </si>
  <si>
    <t>0.06 ± 0.09</t>
  </si>
  <si>
    <t>Anbar et al. (2007); Reinhard et al. (2009); Kendall et al. (2015)</t>
    <phoneticPr fontId="2" type="noConversion"/>
  </si>
  <si>
    <t>2495 ± 14</t>
    <phoneticPr fontId="2" type="noConversion"/>
  </si>
  <si>
    <t>0.34 ± 0.19</t>
    <phoneticPr fontId="2" type="noConversion"/>
  </si>
  <si>
    <t>Wille et al. (2007)</t>
    <phoneticPr fontId="2" type="noConversion"/>
  </si>
  <si>
    <t>2695 ± 14</t>
  </si>
  <si>
    <t>Yang et al. (2009)</t>
    <phoneticPr fontId="2" type="noConversion"/>
  </si>
  <si>
    <t>Siebert et al. (2005)</t>
    <phoneticPr fontId="2" type="noConversion"/>
  </si>
  <si>
    <t>Average Archean</t>
  </si>
  <si>
    <t>Hannah, J. L., Stein, H. J., Marolf, N. J., Yang, G., and Bingen, B. (in prep) Timing Ediacaran Glaciation -- Re-Os Lessons from the Biri and Moelv Formation of South Norway.</t>
  </si>
  <si>
    <t>Paleocene-Eocene Thermal Maximum (PETM) at Kheu River (Karbardino-Balkaria), Dzhengutay (Dagestan), Guru-Fatima (Tajikistan)</t>
  </si>
  <si>
    <t>Average Modern (without the Black Sea)</t>
  </si>
  <si>
    <r>
      <t xml:space="preserve">Table A.1, </t>
    </r>
    <r>
      <rPr>
        <b/>
        <vertAlign val="superscript"/>
        <sz val="11"/>
        <color theme="1"/>
        <rFont val="Calibri"/>
        <family val="2"/>
        <scheme val="minor"/>
      </rPr>
      <t>192</t>
    </r>
    <r>
      <rPr>
        <b/>
        <sz val="11"/>
        <color theme="1"/>
        <rFont val="Calibri"/>
        <family val="2"/>
        <scheme val="minor"/>
      </rPr>
      <t>Os concentrations and associated Re concentrations and TOC contents for individual organic-rich mudrock samples</t>
    </r>
  </si>
  <si>
    <r>
      <t xml:space="preserve">Anbar, A. D. </t>
    </r>
    <r>
      <rPr>
        <i/>
        <sz val="9"/>
        <color theme="1"/>
        <rFont val="Calibri"/>
        <family val="2"/>
        <scheme val="minor"/>
      </rPr>
      <t>et al.</t>
    </r>
    <r>
      <rPr>
        <sz val="9"/>
        <color theme="1"/>
        <rFont val="Calibri"/>
        <family val="2"/>
        <scheme val="minor"/>
      </rPr>
      <t xml:space="preserve"> A whiff of oxygen before the Great Oxidation Event? </t>
    </r>
    <r>
      <rPr>
        <i/>
        <sz val="9"/>
        <color theme="1"/>
        <rFont val="Calibri"/>
        <family val="2"/>
        <scheme val="minor"/>
      </rPr>
      <t>Science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317</t>
    </r>
    <r>
      <rPr>
        <sz val="9"/>
        <color theme="1"/>
        <rFont val="Calibri"/>
        <family val="2"/>
        <scheme val="minor"/>
      </rPr>
      <t>, 1903-1906 (2007).</t>
    </r>
  </si>
  <si>
    <r>
      <t xml:space="preserve">Baioumy, H. M., Eglinton, L. B. &amp; Peucker-Ehrenbrink, B. Rhenium–osmium isotope and platinum group element systematics of marine vs. non-marine organic-rich sediments and coals from Egypt. </t>
    </r>
    <r>
      <rPr>
        <i/>
        <sz val="9"/>
        <color theme="1"/>
        <rFont val="Calibri"/>
        <family val="2"/>
        <scheme val="minor"/>
      </rPr>
      <t>Chem. Geol.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285</t>
    </r>
    <r>
      <rPr>
        <sz val="9"/>
        <color theme="1"/>
        <rFont val="Calibri"/>
        <family val="2"/>
        <scheme val="minor"/>
      </rPr>
      <t>, 70-81 (2011).</t>
    </r>
  </si>
  <si>
    <r>
      <t xml:space="preserve">Bertoni, M. E., Rooney, A. D., Selby, D., Alkmim, F. F. &amp; Le Heron, D. P. Neoproterozoic Re-Os systematics of organic-rich rocks in the Sao Francisco Basin, Brazil and implications for hydrocarbon exploration. </t>
    </r>
    <r>
      <rPr>
        <i/>
        <sz val="9"/>
        <color theme="1"/>
        <rFont val="Calibri"/>
        <family val="2"/>
        <scheme val="minor"/>
      </rPr>
      <t>Precambr. Res.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255</t>
    </r>
    <r>
      <rPr>
        <sz val="9"/>
        <color theme="1"/>
        <rFont val="Calibri"/>
        <family val="2"/>
        <scheme val="minor"/>
      </rPr>
      <t>, 355-366 (2014).</t>
    </r>
  </si>
  <si>
    <r>
      <t xml:space="preserve">Bottini, C., Cohen, A. S., Erba, E., Jenkyns, H. C. &amp; Coe, A. L. Osmium-isotope evidence for volcanism, weathering, and ocean mixing during the early Aptian OAE 1a. </t>
    </r>
    <r>
      <rPr>
        <i/>
        <sz val="9"/>
        <color theme="1"/>
        <rFont val="Calibri"/>
        <family val="2"/>
        <scheme val="minor"/>
      </rPr>
      <t>Geology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40</t>
    </r>
    <r>
      <rPr>
        <sz val="9"/>
        <color theme="1"/>
        <rFont val="Calibri"/>
        <family val="2"/>
        <scheme val="minor"/>
      </rPr>
      <t>, 583-586 (2012).</t>
    </r>
  </si>
  <si>
    <r>
      <t xml:space="preserve">Cohen, A. S. &amp; Coe, A. L. New geochemical evidence for the onset of volcanism in the central Atlantic magmatic province and environmental change at the Triassic-Jurassic boundary. </t>
    </r>
    <r>
      <rPr>
        <i/>
        <sz val="9"/>
        <color theme="1"/>
        <rFont val="Calibri"/>
        <family val="2"/>
        <scheme val="minor"/>
      </rPr>
      <t>Geology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30</t>
    </r>
    <r>
      <rPr>
        <sz val="9"/>
        <color theme="1"/>
        <rFont val="Calibri"/>
        <family val="2"/>
        <scheme val="minor"/>
      </rPr>
      <t>, 267-270 (2002).</t>
    </r>
  </si>
  <si>
    <r>
      <t xml:space="preserve">Cohen, A. S., Coe, A. L., Bartlett, J. M. &amp; Hawkesworth, C. J. Precise Re-Os ages of organic-rich mudrocks and the Os isotope composition of Jurassic seawater. </t>
    </r>
    <r>
      <rPr>
        <i/>
        <sz val="9"/>
        <color rgb="FF000000"/>
        <rFont val="Calibri"/>
        <family val="2"/>
        <scheme val="minor"/>
      </rPr>
      <t>Earth Planet. Sci. Lett.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>167</t>
    </r>
    <r>
      <rPr>
        <sz val="9"/>
        <color rgb="FF000000"/>
        <rFont val="Calibri"/>
        <family val="2"/>
        <scheme val="minor"/>
      </rPr>
      <t>, 159-173 (1999).</t>
    </r>
  </si>
  <si>
    <r>
      <t>Cohen, A. S., Coe, A. L., Harding, S. M. &amp; Schwark, L. Osmium isotope evidence for the regulation of atmospheric CO</t>
    </r>
    <r>
      <rPr>
        <vertAlign val="sub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by continental weathering. </t>
    </r>
    <r>
      <rPr>
        <i/>
        <sz val="9"/>
        <color theme="1"/>
        <rFont val="Calibri"/>
        <family val="2"/>
        <scheme val="minor"/>
      </rPr>
      <t>Geology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32</t>
    </r>
    <r>
      <rPr>
        <sz val="9"/>
        <color theme="1"/>
        <rFont val="Calibri"/>
        <family val="2"/>
        <scheme val="minor"/>
      </rPr>
      <t>, 157-160 (2004).</t>
    </r>
  </si>
  <si>
    <r>
      <t xml:space="preserve">Creaser, R. A., Sannigrahi, P., Chacko, T. &amp; Selby, D. Further evaluation of the Re-Os geochronometer in organic-rich sedimentary rocks: A test of hydrocarbon maturation effects in the Exshaw Formation, Western Canada Sedimentary Basin. </t>
    </r>
    <r>
      <rPr>
        <i/>
        <sz val="9"/>
        <color theme="1"/>
        <rFont val="Calibri"/>
        <family val="2"/>
        <scheme val="minor"/>
      </rPr>
      <t>Geochim. Cosmochim. Acta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66,</t>
    </r>
    <r>
      <rPr>
        <sz val="9"/>
        <color theme="1"/>
        <rFont val="Calibri"/>
        <family val="2"/>
        <scheme val="minor"/>
      </rPr>
      <t xml:space="preserve"> 3441-3452 (2002).</t>
    </r>
  </si>
  <si>
    <r>
      <t>Creaser, R. A. &amp; Stasiuk, L. D. Depositional age of the Douglas Formation, northern Saskatchewan, determined by Re-Os geochronology; in EXTECH IV:  Geology and Uranium Exploration TECHnology of the Proterozoic Athabasca Basin, Saskatchewan and Alberta, (ed.) C. W. Jefferson and G. Delaney;</t>
    </r>
    <r>
      <rPr>
        <i/>
        <sz val="9"/>
        <color theme="1"/>
        <rFont val="Calibri"/>
        <family val="2"/>
        <scheme val="minor"/>
      </rPr>
      <t xml:space="preserve"> Geol. Assoc. Canada Bull.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588</t>
    </r>
    <r>
      <rPr>
        <sz val="9"/>
        <color theme="1"/>
        <rFont val="Calibri"/>
        <family val="2"/>
        <scheme val="minor"/>
      </rPr>
      <t>, 341-346 (2007).</t>
    </r>
  </si>
  <si>
    <r>
      <t xml:space="preserve">Dickson, A. J., Cohen, A. S., Coe, A. L., Davies, M., Shcherbinina, E. A., &amp; Gavrilov, Y. O. Evidence for weathering and volcanism during the PETM from Arctic Ocean and Peri-Tethys osmium isotope records. </t>
    </r>
    <r>
      <rPr>
        <i/>
        <sz val="9"/>
        <color theme="1"/>
        <rFont val="Calibri"/>
        <family val="2"/>
        <scheme val="minor"/>
      </rPr>
      <t xml:space="preserve">Palaeogeogr. Palaeocl. </t>
    </r>
    <r>
      <rPr>
        <b/>
        <sz val="9"/>
        <color theme="1"/>
        <rFont val="Calibri"/>
        <family val="2"/>
        <scheme val="minor"/>
      </rPr>
      <t>438</t>
    </r>
    <r>
      <rPr>
        <sz val="9"/>
        <color theme="1"/>
        <rFont val="Calibri"/>
        <family val="2"/>
        <scheme val="minor"/>
      </rPr>
      <t>, 300-307 (2015).</t>
    </r>
  </si>
  <si>
    <r>
      <t xml:space="preserve">Du Vivier, A. D. C. </t>
    </r>
    <r>
      <rPr>
        <i/>
        <sz val="9"/>
        <color theme="1"/>
        <rFont val="Calibri"/>
        <family val="2"/>
        <scheme val="minor"/>
      </rPr>
      <t>et al.</t>
    </r>
    <r>
      <rPr>
        <sz val="9"/>
        <color theme="1"/>
        <rFont val="Calibri"/>
        <family val="2"/>
        <scheme val="minor"/>
      </rPr>
      <t xml:space="preserve"> Marine </t>
    </r>
    <r>
      <rPr>
        <vertAlign val="superscript"/>
        <sz val="9"/>
        <color theme="1"/>
        <rFont val="Calibri"/>
        <family val="2"/>
        <scheme val="minor"/>
      </rPr>
      <t>187</t>
    </r>
    <r>
      <rPr>
        <sz val="9"/>
        <color theme="1"/>
        <rFont val="Calibri"/>
        <family val="2"/>
        <scheme val="minor"/>
      </rPr>
      <t>Os/</t>
    </r>
    <r>
      <rPr>
        <vertAlign val="superscript"/>
        <sz val="9"/>
        <color theme="1"/>
        <rFont val="Calibri"/>
        <family val="2"/>
        <scheme val="minor"/>
      </rPr>
      <t>188</t>
    </r>
    <r>
      <rPr>
        <sz val="9"/>
        <color theme="1"/>
        <rFont val="Calibri"/>
        <family val="2"/>
        <scheme val="minor"/>
      </rPr>
      <t xml:space="preserve">Os isotope stratigraphy reveals the interaction of volcanism and ocean circulation during Oceanic Anoxic Event 2. </t>
    </r>
    <r>
      <rPr>
        <i/>
        <sz val="9"/>
        <color theme="1"/>
        <rFont val="Calibri"/>
        <family val="2"/>
        <scheme val="minor"/>
      </rPr>
      <t>Earth Planet. Sci. Lett.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389</t>
    </r>
    <r>
      <rPr>
        <sz val="9"/>
        <color theme="1"/>
        <rFont val="Calibri"/>
        <family val="2"/>
        <scheme val="minor"/>
      </rPr>
      <t>, 23-33 (2014).</t>
    </r>
  </si>
  <si>
    <r>
      <t xml:space="preserve">Finlay, A. J., Selby, D. &amp; Grocke, D. R. Tracking the Hirnantian glaciation using Os isotopes. </t>
    </r>
    <r>
      <rPr>
        <i/>
        <sz val="9"/>
        <color theme="1"/>
        <rFont val="Calibri"/>
        <family val="2"/>
        <scheme val="minor"/>
      </rPr>
      <t>Earth Planet. Sci. Lett.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293</t>
    </r>
    <r>
      <rPr>
        <sz val="9"/>
        <color theme="1"/>
        <rFont val="Calibri"/>
        <family val="2"/>
        <scheme val="minor"/>
      </rPr>
      <t>, 339-348 (2010).</t>
    </r>
  </si>
  <si>
    <r>
      <t xml:space="preserve">Finlay, A. J., Selby, D. &amp; Osborne, M. J. Petroleum source rock identification of United Kingdom Atlantic margin oil fields and the Western Canada Oil Sands using platinum, palladium, osmium and rhenium: Implications for global petroleum systems. </t>
    </r>
    <r>
      <rPr>
        <i/>
        <sz val="9"/>
        <color theme="1"/>
        <rFont val="Calibri"/>
        <family val="2"/>
        <scheme val="minor"/>
      </rPr>
      <t>Earth Planet. Sci. Lett.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313-314</t>
    </r>
    <r>
      <rPr>
        <sz val="9"/>
        <color theme="1"/>
        <rFont val="Calibri"/>
        <family val="2"/>
        <scheme val="minor"/>
      </rPr>
      <t>, 95-104 (2012).</t>
    </r>
  </si>
  <si>
    <r>
      <t xml:space="preserve">Fu, Y., Dong, L., Li, C., Qu, W., Pei, H., Qiao, W., &amp; Shen, B. New Re-Os isotopic constrains on the formation of the metalliferous deposits of the Lower Cambrian Niutitang formation. </t>
    </r>
    <r>
      <rPr>
        <i/>
        <sz val="9"/>
        <color theme="1"/>
        <rFont val="Calibri"/>
        <family val="2"/>
        <scheme val="minor"/>
      </rPr>
      <t xml:space="preserve">J. Earth Sci. </t>
    </r>
    <r>
      <rPr>
        <b/>
        <sz val="9"/>
        <color theme="1"/>
        <rFont val="Calibri"/>
        <family val="2"/>
        <scheme val="minor"/>
      </rPr>
      <t>27</t>
    </r>
    <r>
      <rPr>
        <sz val="9"/>
        <color theme="1"/>
        <rFont val="Calibri"/>
        <family val="2"/>
        <scheme val="minor"/>
      </rPr>
      <t>, 271-281 (2016).</t>
    </r>
  </si>
  <si>
    <r>
      <t xml:space="preserve">Geboy, N. J. </t>
    </r>
    <r>
      <rPr>
        <i/>
        <sz val="9"/>
        <color theme="1"/>
        <rFont val="Calibri"/>
        <family val="2"/>
        <scheme val="minor"/>
      </rPr>
      <t>et al.</t>
    </r>
    <r>
      <rPr>
        <sz val="9"/>
        <color theme="1"/>
        <rFont val="Calibri"/>
        <family val="2"/>
        <scheme val="minor"/>
      </rPr>
      <t xml:space="preserve"> Re-Os age for the Lower-Middle Pennsylvanian Boundary and comparison with associated palynoflora. </t>
    </r>
    <r>
      <rPr>
        <i/>
        <sz val="9"/>
        <color theme="1"/>
        <rFont val="Calibri"/>
        <family val="2"/>
        <scheme val="minor"/>
      </rPr>
      <t xml:space="preserve">Int. J. Coal Geology </t>
    </r>
    <r>
      <rPr>
        <b/>
        <sz val="9"/>
        <color theme="1"/>
        <rFont val="Calibri"/>
        <family val="2"/>
        <scheme val="minor"/>
      </rPr>
      <t>140</t>
    </r>
    <r>
      <rPr>
        <sz val="9"/>
        <color theme="1"/>
        <rFont val="Calibri"/>
        <family val="2"/>
        <scheme val="minor"/>
      </rPr>
      <t>, 23-30 (2015).</t>
    </r>
  </si>
  <si>
    <r>
      <t xml:space="preserve">Georgiev, S. V. </t>
    </r>
    <r>
      <rPr>
        <i/>
        <sz val="9"/>
        <color rgb="FF000000"/>
        <rFont val="Calibri"/>
        <family val="2"/>
        <scheme val="minor"/>
      </rPr>
      <t>et al.</t>
    </r>
    <r>
      <rPr>
        <sz val="9"/>
        <color rgb="FF000000"/>
        <rFont val="Calibri"/>
        <family val="2"/>
        <scheme val="minor"/>
      </rPr>
      <t xml:space="preserve"> Enhanced recycling of organic matter and Os-isotopic evidence for multiple magmatic or meteoric inputs to the Late Permian Panthalassic Ocean, Opal Creek, Canada. </t>
    </r>
    <r>
      <rPr>
        <i/>
        <sz val="9"/>
        <color rgb="FF000000"/>
        <rFont val="Calibri"/>
        <family val="2"/>
        <scheme val="minor"/>
      </rPr>
      <t>Geochim. Cosmochim. Acta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>150</t>
    </r>
    <r>
      <rPr>
        <sz val="9"/>
        <color rgb="FF000000"/>
        <rFont val="Calibri"/>
        <family val="2"/>
        <scheme val="minor"/>
      </rPr>
      <t>, 192-210 (2015).</t>
    </r>
  </si>
  <si>
    <r>
      <t xml:space="preserve">Georgiev, S. </t>
    </r>
    <r>
      <rPr>
        <i/>
        <sz val="9"/>
        <color rgb="FF000000"/>
        <rFont val="Calibri"/>
        <family val="2"/>
        <scheme val="minor"/>
      </rPr>
      <t>et al.</t>
    </r>
    <r>
      <rPr>
        <sz val="9"/>
        <color rgb="FF000000"/>
        <rFont val="Calibri"/>
        <family val="2"/>
        <scheme val="minor"/>
      </rPr>
      <t xml:space="preserve"> Hot acidic late Permian seas stifle life in record time. </t>
    </r>
    <r>
      <rPr>
        <i/>
        <sz val="9"/>
        <color rgb="FF000000"/>
        <rFont val="Calibri"/>
        <family val="2"/>
        <scheme val="minor"/>
      </rPr>
      <t>Earth Planet. Sci. Lett.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>310</t>
    </r>
    <r>
      <rPr>
        <sz val="9"/>
        <color rgb="FF000000"/>
        <rFont val="Calibri"/>
        <family val="2"/>
        <scheme val="minor"/>
      </rPr>
      <t>, 389-400 (2011).</t>
    </r>
  </si>
  <si>
    <r>
      <t xml:space="preserve">Gordon, G. W., Rockman, M., Turekian, K. K. &amp; Over, J. Osmium isotope evidence against an impact at the Frasnian-Famennian Boundary. </t>
    </r>
    <r>
      <rPr>
        <i/>
        <sz val="9"/>
        <color theme="1"/>
        <rFont val="Calibri"/>
        <family val="2"/>
        <scheme val="minor"/>
      </rPr>
      <t>Amer. J. Sci.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309</t>
    </r>
    <r>
      <rPr>
        <sz val="9"/>
        <color theme="1"/>
        <rFont val="Calibri"/>
        <family val="2"/>
        <scheme val="minor"/>
      </rPr>
      <t>, 420-490 (2009).</t>
    </r>
  </si>
  <si>
    <r>
      <t xml:space="preserve">Hannah, J. L., Bekker, A., Stein, H. J., Markey, R. J. &amp; Holland, H. D. Primitive Os and 2316 Ma age for marine shale: implications for Paleoproterozoic glacial events and the rise of atmospheric oxygen. </t>
    </r>
    <r>
      <rPr>
        <i/>
        <sz val="9"/>
        <color theme="1"/>
        <rFont val="Calibri"/>
        <family val="2"/>
        <scheme val="minor"/>
      </rPr>
      <t>Earth Planet. Sci. Lett.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225,</t>
    </r>
    <r>
      <rPr>
        <sz val="9"/>
        <color theme="1"/>
        <rFont val="Calibri"/>
        <family val="2"/>
        <scheme val="minor"/>
      </rPr>
      <t xml:space="preserve"> 43-52 (2004).</t>
    </r>
  </si>
  <si>
    <r>
      <t xml:space="preserve">Hannah, J. L., Stein, H. J., Zimmerman, A., Yang, G., Markey, R. J. &amp; Melezhik, V. A. Precise 2004 ± 9 Ma Re-Os age for Pechenga black shale: Comparison of sulfides and organic material. </t>
    </r>
    <r>
      <rPr>
        <i/>
        <sz val="9"/>
        <color theme="1"/>
        <rFont val="Calibri"/>
        <family val="2"/>
        <scheme val="minor"/>
      </rPr>
      <t>Geochim. Cosmochim. Acta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70</t>
    </r>
    <r>
      <rPr>
        <sz val="9"/>
        <color theme="1"/>
        <rFont val="Calibri"/>
        <family val="2"/>
        <scheme val="minor"/>
      </rPr>
      <t>:18S, A228 (2006).</t>
    </r>
  </si>
  <si>
    <r>
      <t xml:space="preserve">Harris, N. B., Mnich, C. A., Selby, D. &amp; Korn, D. Minor and trace element and Re–Os chemistry of the Upper Devonian Woodford Shale, Permian Basin, west Texas: Insights into metal abundance and basin processes. </t>
    </r>
    <r>
      <rPr>
        <i/>
        <sz val="9"/>
        <color theme="1"/>
        <rFont val="Calibri"/>
        <family val="2"/>
        <scheme val="minor"/>
      </rPr>
      <t>Chem. Geol.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356</t>
    </r>
    <r>
      <rPr>
        <sz val="9"/>
        <color theme="1"/>
        <rFont val="Calibri"/>
        <family val="2"/>
        <scheme val="minor"/>
      </rPr>
      <t>, 76-93 (2013).</t>
    </r>
  </si>
  <si>
    <r>
      <t xml:space="preserve">Jiang, S. </t>
    </r>
    <r>
      <rPr>
        <i/>
        <sz val="9"/>
        <color theme="1"/>
        <rFont val="Calibri"/>
        <family val="2"/>
        <scheme val="minor"/>
      </rPr>
      <t>et al.</t>
    </r>
    <r>
      <rPr>
        <sz val="9"/>
        <color theme="1"/>
        <rFont val="Calibri"/>
        <family val="2"/>
        <scheme val="minor"/>
      </rPr>
      <t xml:space="preserve"> Extreme enrichment of polymetallic Ni–Mo–PGE–Au in Lower Cambrian black shales of South China: An Os isotope and PGE geochemical investigation. </t>
    </r>
    <r>
      <rPr>
        <i/>
        <sz val="9"/>
        <color theme="1"/>
        <rFont val="Calibri"/>
        <family val="2"/>
        <scheme val="minor"/>
      </rPr>
      <t>Palaeogeogr., Palaeoclimatol., Palaeoecol.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254</t>
    </r>
    <r>
      <rPr>
        <sz val="9"/>
        <color theme="1"/>
        <rFont val="Calibri"/>
        <family val="2"/>
        <scheme val="minor"/>
      </rPr>
      <t>, 217-228 (2007).</t>
    </r>
  </si>
  <si>
    <r>
      <t xml:space="preserve">Kendall, B. S., Creaser, R. A., Calver, C. R., Raub, T. D. &amp; Evans, D. A. D. Correlation of Sturtian diamictite successions in southern Australia and northwestern Tasmania by Re-Os black shale geochronology and the ambiguity of "Sturtian" - type diamictite-cap carbonate pairs as chronostratigraphic marker horizons. </t>
    </r>
    <r>
      <rPr>
        <i/>
        <sz val="9"/>
        <color theme="1"/>
        <rFont val="Calibri"/>
        <family val="2"/>
        <scheme val="minor"/>
      </rPr>
      <t>Precambr. Res.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172</t>
    </r>
    <r>
      <rPr>
        <sz val="9"/>
        <color theme="1"/>
        <rFont val="Calibri"/>
        <family val="2"/>
        <scheme val="minor"/>
      </rPr>
      <t>, 301-310 (2009a).</t>
    </r>
  </si>
  <si>
    <r>
      <t xml:space="preserve">Kendall, B. S., Creaser, R. A., Ross, G. M. &amp; Selby, D. Constraints on the timing of Marinoan "Snowball Earth" glaciation by </t>
    </r>
    <r>
      <rPr>
        <vertAlign val="superscript"/>
        <sz val="9"/>
        <color theme="1"/>
        <rFont val="Calibri"/>
        <family val="2"/>
        <scheme val="minor"/>
      </rPr>
      <t>187</t>
    </r>
    <r>
      <rPr>
        <sz val="9"/>
        <color theme="1"/>
        <rFont val="Calibri"/>
        <family val="2"/>
        <scheme val="minor"/>
      </rPr>
      <t>Re-</t>
    </r>
    <r>
      <rPr>
        <vertAlign val="superscript"/>
        <sz val="9"/>
        <color theme="1"/>
        <rFont val="Calibri"/>
        <family val="2"/>
        <scheme val="minor"/>
      </rPr>
      <t>187</t>
    </r>
    <r>
      <rPr>
        <sz val="9"/>
        <color theme="1"/>
        <rFont val="Calibri"/>
        <family val="2"/>
        <scheme val="minor"/>
      </rPr>
      <t xml:space="preserve">Os dating of a Neoproterozoic, post-glacial black shale in Western Canada. </t>
    </r>
    <r>
      <rPr>
        <i/>
        <sz val="9"/>
        <color theme="1"/>
        <rFont val="Calibri"/>
        <family val="2"/>
        <scheme val="minor"/>
      </rPr>
      <t>Earth Planet. Sci. Lett.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222</t>
    </r>
    <r>
      <rPr>
        <sz val="9"/>
        <color theme="1"/>
        <rFont val="Calibri"/>
        <family val="2"/>
        <scheme val="minor"/>
      </rPr>
      <t>, 729-740 (2004).</t>
    </r>
  </si>
  <si>
    <r>
      <t xml:space="preserve">Kendall, B., Creaser, R. A. &amp; Selby, D. Re-Os geochronology of postglacial black shales in Australia: Constraints on the timing of ‘‘Sturtian’’ glaciation. </t>
    </r>
    <r>
      <rPr>
        <i/>
        <sz val="9"/>
        <color theme="1"/>
        <rFont val="Calibri"/>
        <family val="2"/>
        <scheme val="minor"/>
      </rPr>
      <t>Geology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34</t>
    </r>
    <r>
      <rPr>
        <sz val="9"/>
        <color theme="1"/>
        <rFont val="Calibri"/>
        <family val="2"/>
        <scheme val="minor"/>
      </rPr>
      <t>, 729-732 (2006).</t>
    </r>
  </si>
  <si>
    <r>
      <t xml:space="preserve">Kendall, B., Creaser, R. A., Gordon, G. W. &amp; Anbar, A. D. Re-Os and Mo isotope systematics of black shales from the Middle Proterozoic Velkerri and Wollogorang Formations, McArthur Basin, Northern Australia. </t>
    </r>
    <r>
      <rPr>
        <i/>
        <sz val="9"/>
        <color theme="1"/>
        <rFont val="Calibri"/>
        <family val="2"/>
        <scheme val="minor"/>
      </rPr>
      <t>Geochim. Cosmochim. Acta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73</t>
    </r>
    <r>
      <rPr>
        <sz val="9"/>
        <color theme="1"/>
        <rFont val="Calibri"/>
        <family val="2"/>
        <scheme val="minor"/>
      </rPr>
      <t>, 2534-2558 (2009b).</t>
    </r>
  </si>
  <si>
    <r>
      <t xml:space="preserve">Kendall, B., Creaser, R. A., Reinhard, C. T., Lyons, T. W., &amp; Anbar, A. D. Transient episodes of mild environmental oxygenation and oxidative continental weathering during the late Archean. </t>
    </r>
    <r>
      <rPr>
        <i/>
        <sz val="9"/>
        <color theme="1"/>
        <rFont val="Calibri"/>
        <family val="2"/>
        <scheme val="minor"/>
      </rPr>
      <t xml:space="preserve">Sci. Adv. </t>
    </r>
    <r>
      <rPr>
        <b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>, e1500777 (2015).</t>
    </r>
  </si>
  <si>
    <r>
      <t xml:space="preserve">Kendall, B., Creaser, R. A. &amp; Selby, D. </t>
    </r>
    <r>
      <rPr>
        <vertAlign val="superscript"/>
        <sz val="9"/>
        <color theme="1"/>
        <rFont val="Calibri"/>
        <family val="2"/>
        <scheme val="minor"/>
      </rPr>
      <t>187</t>
    </r>
    <r>
      <rPr>
        <sz val="9"/>
        <color theme="1"/>
        <rFont val="Calibri"/>
        <family val="2"/>
        <scheme val="minor"/>
      </rPr>
      <t>Re-</t>
    </r>
    <r>
      <rPr>
        <vertAlign val="superscript"/>
        <sz val="9"/>
        <color theme="1"/>
        <rFont val="Calibri"/>
        <family val="2"/>
        <scheme val="minor"/>
      </rPr>
      <t>187</t>
    </r>
    <r>
      <rPr>
        <sz val="9"/>
        <color theme="1"/>
        <rFont val="Calibri"/>
        <family val="2"/>
        <scheme val="minor"/>
      </rPr>
      <t xml:space="preserve">Os geochronology of Precambrian organic-rich sedimentary rocks. </t>
    </r>
    <r>
      <rPr>
        <i/>
        <sz val="9"/>
        <color theme="1"/>
        <rFont val="Calibri"/>
        <family val="2"/>
        <scheme val="minor"/>
      </rPr>
      <t>Geol. Soc. Lond. Spec. Publ.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326</t>
    </r>
    <r>
      <rPr>
        <sz val="9"/>
        <color theme="1"/>
        <rFont val="Calibri"/>
        <family val="2"/>
        <scheme val="minor"/>
      </rPr>
      <t>, 85-107 (2009c).</t>
    </r>
  </si>
  <si>
    <r>
      <t xml:space="preserve">Kendall, B., van Acken, D. &amp; Creaser, R. A. Depositional age of the early Paleoproterozoic Klipputs Member, Nelani Formation (Ghaap Group, Transvaal Supergroup, South Africa) and implications for low-level Re–Os geochronology and Paleoproterozoic global correlations. </t>
    </r>
    <r>
      <rPr>
        <i/>
        <sz val="9"/>
        <color theme="1"/>
        <rFont val="Calibri"/>
        <family val="2"/>
        <scheme val="minor"/>
      </rPr>
      <t>Precambr. Res.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237</t>
    </r>
    <r>
      <rPr>
        <sz val="9"/>
        <color theme="1"/>
        <rFont val="Calibri"/>
        <family val="2"/>
        <scheme val="minor"/>
      </rPr>
      <t>, 1-12 (2013).</t>
    </r>
  </si>
  <si>
    <r>
      <t xml:space="preserve">Markey, R., Stein, H. J., Hannah, J. L., Georgiev, S. V., Pedersen, J. H., &amp; Dons, C. E. Re-Os identification of glide faulting and precise ages for correlation from the Upper Jurassic Hekkingen Formation, southwestern Barents Sea. </t>
    </r>
    <r>
      <rPr>
        <i/>
        <sz val="9"/>
        <color theme="1"/>
        <rFont val="Calibri"/>
        <family val="2"/>
        <scheme val="minor"/>
      </rPr>
      <t>Palaeogeogr., Palaeoclimatol., Palaeoecol.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466</t>
    </r>
    <r>
      <rPr>
        <sz val="9"/>
        <color theme="1"/>
        <rFont val="Calibri"/>
        <family val="2"/>
        <scheme val="minor"/>
      </rPr>
      <t>, 209-220 (2017).</t>
    </r>
  </si>
  <si>
    <r>
      <t xml:space="preserve">Oxburgh, R., Pierson-Wickmann, A., Reisberg, L. &amp; Hemming, S. Climate-correlated variations in seawater </t>
    </r>
    <r>
      <rPr>
        <vertAlign val="superscript"/>
        <sz val="9"/>
        <color rgb="FF000000"/>
        <rFont val="Calibri"/>
        <family val="2"/>
        <scheme val="minor"/>
      </rPr>
      <t>187</t>
    </r>
    <r>
      <rPr>
        <sz val="9"/>
        <color rgb="FF000000"/>
        <rFont val="Calibri"/>
        <family val="2"/>
        <scheme val="minor"/>
      </rPr>
      <t>Os/</t>
    </r>
    <r>
      <rPr>
        <vertAlign val="superscript"/>
        <sz val="9"/>
        <color rgb="FF000000"/>
        <rFont val="Calibri"/>
        <family val="2"/>
        <scheme val="minor"/>
      </rPr>
      <t>188</t>
    </r>
    <r>
      <rPr>
        <sz val="9"/>
        <color rgb="FF000000"/>
        <rFont val="Calibri"/>
        <family val="2"/>
        <scheme val="minor"/>
      </rPr>
      <t xml:space="preserve">Os over the past 200,000 yr: Evidence from the Cariaco Basin, Venezuela. </t>
    </r>
    <r>
      <rPr>
        <i/>
        <sz val="9"/>
        <color rgb="FF000000"/>
        <rFont val="Calibri"/>
        <family val="2"/>
        <scheme val="minor"/>
      </rPr>
      <t>Earth Planet. Sci. Lett.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>263</t>
    </r>
    <r>
      <rPr>
        <sz val="9"/>
        <color rgb="FF000000"/>
        <rFont val="Calibri"/>
        <family val="2"/>
        <scheme val="minor"/>
      </rPr>
      <t>, 246-258 (2007).</t>
    </r>
  </si>
  <si>
    <r>
      <t xml:space="preserve">Paquay, F. S. &amp; Ravizza, G. Heterogeneous seawater </t>
    </r>
    <r>
      <rPr>
        <vertAlign val="superscript"/>
        <sz val="9"/>
        <color theme="1"/>
        <rFont val="Calibri"/>
        <family val="2"/>
        <scheme val="minor"/>
      </rPr>
      <t>187</t>
    </r>
    <r>
      <rPr>
        <sz val="9"/>
        <color theme="1"/>
        <rFont val="Calibri"/>
        <family val="2"/>
        <scheme val="minor"/>
      </rPr>
      <t>Os/</t>
    </r>
    <r>
      <rPr>
        <vertAlign val="superscript"/>
        <sz val="9"/>
        <color theme="1"/>
        <rFont val="Calibri"/>
        <family val="2"/>
        <scheme val="minor"/>
      </rPr>
      <t>188</t>
    </r>
    <r>
      <rPr>
        <sz val="9"/>
        <color theme="1"/>
        <rFont val="Calibri"/>
        <family val="2"/>
        <scheme val="minor"/>
      </rPr>
      <t xml:space="preserve">Os during the Late Pleistocene glaciations. </t>
    </r>
    <r>
      <rPr>
        <i/>
        <sz val="9"/>
        <color theme="1"/>
        <rFont val="Calibri"/>
        <family val="2"/>
        <scheme val="minor"/>
      </rPr>
      <t>Earth Planet. Sci. Lett.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349-350</t>
    </r>
    <r>
      <rPr>
        <sz val="9"/>
        <color theme="1"/>
        <rFont val="Calibri"/>
        <family val="2"/>
        <scheme val="minor"/>
      </rPr>
      <t>, 126-138 (2012).</t>
    </r>
  </si>
  <si>
    <r>
      <t xml:space="preserve">Pasava, J., Oszczepalski, S. &amp; Du, A. Re–Os age of non-mineralized black shale from the Kupferschiefer, Poland, and implications for metal enrichment. </t>
    </r>
    <r>
      <rPr>
        <i/>
        <sz val="9"/>
        <color theme="1"/>
        <rFont val="Calibri"/>
        <family val="2"/>
        <scheme val="minor"/>
      </rPr>
      <t>Mineral. Deposit.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45</t>
    </r>
    <r>
      <rPr>
        <sz val="9"/>
        <color theme="1"/>
        <rFont val="Calibri"/>
        <family val="2"/>
        <scheme val="minor"/>
      </rPr>
      <t>, 189-199 (2010).</t>
    </r>
  </si>
  <si>
    <r>
      <t xml:space="preserve">Poirier, A. Re–Os and Pb isotope systematics in reduced fjord sediments from Saanich Inlet (Western Canada). </t>
    </r>
    <r>
      <rPr>
        <i/>
        <sz val="9"/>
        <color theme="1"/>
        <rFont val="Calibri"/>
        <family val="2"/>
        <scheme val="minor"/>
      </rPr>
      <t>Earth Planet. Sci. Lett.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249</t>
    </r>
    <r>
      <rPr>
        <sz val="9"/>
        <color theme="1"/>
        <rFont val="Calibri"/>
        <family val="2"/>
        <scheme val="minor"/>
      </rPr>
      <t>, 119-131 (2006).</t>
    </r>
  </si>
  <si>
    <r>
      <t xml:space="preserve">Porter, S. J. Nickel and osmium isotope and trace element geochemistry of organic-rich sedimentary rocks: The first investigation of Ni isotope systematics in marine sediments. </t>
    </r>
    <r>
      <rPr>
        <i/>
        <sz val="9"/>
        <color theme="1"/>
        <rFont val="Calibri"/>
        <family val="2"/>
        <scheme val="minor"/>
      </rPr>
      <t>Ph.D thesis, Durham University</t>
    </r>
    <r>
      <rPr>
        <sz val="9"/>
        <color theme="1"/>
        <rFont val="Calibri"/>
        <family val="2"/>
        <scheme val="minor"/>
      </rPr>
      <t xml:space="preserve"> (2012).</t>
    </r>
  </si>
  <si>
    <r>
      <t xml:space="preserve">Porter, S. J., Selby, D., Suzuki, K., &amp; Gröcke, D. Opening of a trans-Pangaean marine corridor during the Early Jurassic: Insights from osmium isotopes across the Sinemurian–Pliensbachian GSSP, Robin Hood's Bay, UK. </t>
    </r>
    <r>
      <rPr>
        <i/>
        <sz val="9"/>
        <color theme="1"/>
        <rFont val="Calibri"/>
        <family val="2"/>
        <scheme val="minor"/>
      </rPr>
      <t>Palaeogeogr., Palaeoclimatol., Palaeoecol.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375</t>
    </r>
    <r>
      <rPr>
        <sz val="9"/>
        <color theme="1"/>
        <rFont val="Calibri"/>
        <family val="2"/>
        <scheme val="minor"/>
      </rPr>
      <t>, 50-58 (2013).</t>
    </r>
  </si>
  <si>
    <r>
      <t xml:space="preserve">Porter, S. J. </t>
    </r>
    <r>
      <rPr>
        <i/>
        <sz val="9"/>
        <color theme="1"/>
        <rFont val="Calibri"/>
        <family val="2"/>
        <scheme val="minor"/>
      </rPr>
      <t>et al</t>
    </r>
    <r>
      <rPr>
        <sz val="9"/>
        <color theme="1"/>
        <rFont val="Calibri"/>
        <family val="2"/>
        <scheme val="minor"/>
      </rPr>
      <t xml:space="preserve">. New high resolution geochemistry of Lower Jurassic marine sections in western North America: A global positive carbon isotope excursion in the Sinemurian? </t>
    </r>
    <r>
      <rPr>
        <i/>
        <sz val="9"/>
        <color theme="1"/>
        <rFont val="Calibri"/>
        <family val="2"/>
        <scheme val="minor"/>
      </rPr>
      <t>Earth Planet. Sci. Lett.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397</t>
    </r>
    <r>
      <rPr>
        <sz val="9"/>
        <color theme="1"/>
        <rFont val="Calibri"/>
        <family val="2"/>
        <scheme val="minor"/>
      </rPr>
      <t>, 19-31 (2014).</t>
    </r>
  </si>
  <si>
    <r>
      <t xml:space="preserve">Ravizza, G. Osmium-isotope geochemistry of Site 959: implications for Re-Os sedimentary geochronology and reconstruction of past variations in the Os-isotopic composition of seawater. In Mascle, J., Lohmann, G.P., and Moullade, M. (Eds.). </t>
    </r>
    <r>
      <rPr>
        <i/>
        <sz val="9"/>
        <color theme="1"/>
        <rFont val="Calibri"/>
        <family val="2"/>
        <scheme val="minor"/>
      </rPr>
      <t>Proceedings of the Ocean Drilling Program, Scientific Results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159</t>
    </r>
    <r>
      <rPr>
        <sz val="9"/>
        <color theme="1"/>
        <rFont val="Calibri"/>
        <family val="2"/>
        <scheme val="minor"/>
      </rPr>
      <t>, 181-186 (1998).</t>
    </r>
  </si>
  <si>
    <r>
      <t xml:space="preserve">Ravizza, G. &amp; Paquay, F. Os isotope chemostratigraphy applied to organic-rich marine sediments from the Eocene-Oligocene transition on the west African margin (ODP site 959). </t>
    </r>
    <r>
      <rPr>
        <i/>
        <sz val="9"/>
        <color theme="1"/>
        <rFont val="Calibri"/>
        <family val="2"/>
        <scheme val="minor"/>
      </rPr>
      <t>Paleoceanogr.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23</t>
    </r>
    <r>
      <rPr>
        <sz val="9"/>
        <color theme="1"/>
        <rFont val="Calibri"/>
        <family val="2"/>
        <scheme val="minor"/>
      </rPr>
      <t>, PA2204 (2008).</t>
    </r>
  </si>
  <si>
    <r>
      <t xml:space="preserve">Ravizza, G. &amp; Turekian, K. K. Application of the </t>
    </r>
    <r>
      <rPr>
        <vertAlign val="superscript"/>
        <sz val="9"/>
        <color theme="1"/>
        <rFont val="Calibri"/>
        <family val="2"/>
        <scheme val="minor"/>
      </rPr>
      <t>187</t>
    </r>
    <r>
      <rPr>
        <sz val="9"/>
        <color theme="1"/>
        <rFont val="Calibri"/>
        <family val="2"/>
        <scheme val="minor"/>
      </rPr>
      <t>Re-</t>
    </r>
    <r>
      <rPr>
        <vertAlign val="superscript"/>
        <sz val="9"/>
        <color theme="1"/>
        <rFont val="Calibri"/>
        <family val="2"/>
        <scheme val="minor"/>
      </rPr>
      <t>187</t>
    </r>
    <r>
      <rPr>
        <sz val="9"/>
        <color theme="1"/>
        <rFont val="Calibri"/>
        <family val="2"/>
        <scheme val="minor"/>
      </rPr>
      <t xml:space="preserve">Os system to black shale geochronology. </t>
    </r>
    <r>
      <rPr>
        <i/>
        <sz val="9"/>
        <color theme="1"/>
        <rFont val="Calibri"/>
        <family val="2"/>
        <scheme val="minor"/>
      </rPr>
      <t>Geochim. Cosmochim. Acta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53</t>
    </r>
    <r>
      <rPr>
        <sz val="9"/>
        <color theme="1"/>
        <rFont val="Calibri"/>
        <family val="2"/>
        <scheme val="minor"/>
      </rPr>
      <t>, 3257-3262 (1989).</t>
    </r>
  </si>
  <si>
    <r>
      <t xml:space="preserve">Ravizza, G. &amp; Turekian, K. K. The osmium isotopic composition of organic-rich marine sediments. </t>
    </r>
    <r>
      <rPr>
        <i/>
        <sz val="9"/>
        <color theme="1"/>
        <rFont val="Calibri"/>
        <family val="2"/>
        <scheme val="minor"/>
      </rPr>
      <t>Earth Planet. Sci. Lett.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110</t>
    </r>
    <r>
      <rPr>
        <sz val="9"/>
        <color theme="1"/>
        <rFont val="Calibri"/>
        <family val="2"/>
        <scheme val="minor"/>
      </rPr>
      <t>, 1-6 (1992).</t>
    </r>
  </si>
  <si>
    <r>
      <t xml:space="preserve">Ravizza, G., Turekian, K. K. &amp; Hay, B. J. The geochemistry of rhenium and osmium in recent sediments from the Black Sea. </t>
    </r>
    <r>
      <rPr>
        <i/>
        <sz val="9"/>
        <color theme="1"/>
        <rFont val="Calibri"/>
        <family val="2"/>
        <scheme val="minor"/>
      </rPr>
      <t>Geochim. Cosmochim. Acta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55</t>
    </r>
    <r>
      <rPr>
        <sz val="9"/>
        <color theme="1"/>
        <rFont val="Calibri"/>
        <family val="2"/>
        <scheme val="minor"/>
      </rPr>
      <t>, 3741-3752 (1991).</t>
    </r>
  </si>
  <si>
    <r>
      <t xml:space="preserve">Reinhard, C. T., Raiswell, R., Scott, C., Anbar, A. D. &amp; Lyons, T. W. A late Archean sulfidic sea stimulated by early oxidative weathering of the continents. </t>
    </r>
    <r>
      <rPr>
        <i/>
        <sz val="9"/>
        <color theme="1"/>
        <rFont val="Calibri"/>
        <family val="2"/>
        <scheme val="minor"/>
      </rPr>
      <t>Science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326</t>
    </r>
    <r>
      <rPr>
        <sz val="9"/>
        <color theme="1"/>
        <rFont val="Calibri"/>
        <family val="2"/>
        <scheme val="minor"/>
      </rPr>
      <t>, 713-716 (2009).</t>
    </r>
  </si>
  <si>
    <r>
      <t xml:space="preserve">Rooney, A. D., Chew, D. M. &amp; Selby, D. Re–Os geochronology of the Neoproterozoic–Cambrian Dalradian Supergroup of Scotland and Ireland: Implications for Neoproterozoic stratigraphy, glaciations and Re–Os systematics. </t>
    </r>
    <r>
      <rPr>
        <i/>
        <sz val="9"/>
        <color theme="1"/>
        <rFont val="Calibri"/>
        <family val="2"/>
        <scheme val="minor"/>
      </rPr>
      <t>Precambr. Res.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185</t>
    </r>
    <r>
      <rPr>
        <sz val="9"/>
        <color theme="1"/>
        <rFont val="Calibri"/>
        <family val="2"/>
        <scheme val="minor"/>
      </rPr>
      <t>, 202-214 (2011).</t>
    </r>
  </si>
  <si>
    <r>
      <t xml:space="preserve">Rooney, A. D. </t>
    </r>
    <r>
      <rPr>
        <i/>
        <sz val="9"/>
        <color theme="1"/>
        <rFont val="Calibri"/>
        <family val="2"/>
        <scheme val="minor"/>
      </rPr>
      <t>et al.</t>
    </r>
    <r>
      <rPr>
        <sz val="9"/>
        <color theme="1"/>
        <rFont val="Calibri"/>
        <family val="2"/>
        <scheme val="minor"/>
      </rPr>
      <t xml:space="preserve"> Re-Os geochronology and coupled Os-Sr isotope constraints on the Sturtian snowball Earth. </t>
    </r>
    <r>
      <rPr>
        <i/>
        <sz val="9"/>
        <color theme="1"/>
        <rFont val="Calibri"/>
        <family val="2"/>
        <scheme val="minor"/>
      </rPr>
      <t>Proc. Natl. Acad. Sci. USA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111</t>
    </r>
    <r>
      <rPr>
        <sz val="9"/>
        <color theme="1"/>
        <rFont val="Calibri"/>
        <family val="2"/>
        <scheme val="minor"/>
      </rPr>
      <t>, 51-56 (2014).</t>
    </r>
  </si>
  <si>
    <r>
      <t xml:space="preserve">Rooney, A. D., Selby, D., Houzay, H. &amp; Renne, P. Re-Os geochronology of a Mesoproterozoic sedimentary succession, Taoudeni basin, Mauritania: Implications for basin-wide correlations and Re-Os organic-rich sediments systematics. </t>
    </r>
    <r>
      <rPr>
        <i/>
        <sz val="9"/>
        <color theme="1"/>
        <rFont val="Calibri"/>
        <family val="2"/>
        <scheme val="minor"/>
      </rPr>
      <t>Earth Planet. Sci. Lett.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289</t>
    </r>
    <r>
      <rPr>
        <sz val="9"/>
        <color theme="1"/>
        <rFont val="Calibri"/>
        <family val="2"/>
        <scheme val="minor"/>
      </rPr>
      <t>, 486-496 (2010).</t>
    </r>
  </si>
  <si>
    <r>
      <t xml:space="preserve">Rooney, A. D., Strauss, J. V., Brandon, A. D. &amp; Macdonald F. A. A Cryogenian chronology: Two long-lasting synchronous Neoproterozoic glaciations. </t>
    </r>
    <r>
      <rPr>
        <i/>
        <sz val="9"/>
        <color theme="1"/>
        <rFont val="Calibri"/>
        <family val="2"/>
        <scheme val="minor"/>
      </rPr>
      <t>Geology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43</t>
    </r>
    <r>
      <rPr>
        <sz val="9"/>
        <color theme="1"/>
        <rFont val="Calibri"/>
        <family val="2"/>
        <scheme val="minor"/>
      </rPr>
      <t>, 459-462 (2015).</t>
    </r>
  </si>
  <si>
    <r>
      <t xml:space="preserve">Sahoo, S. K. </t>
    </r>
    <r>
      <rPr>
        <i/>
        <sz val="9"/>
        <color theme="1"/>
        <rFont val="Calibri"/>
        <family val="2"/>
        <scheme val="minor"/>
      </rPr>
      <t>et al.</t>
    </r>
    <r>
      <rPr>
        <sz val="9"/>
        <color theme="1"/>
        <rFont val="Calibri"/>
        <family val="2"/>
        <scheme val="minor"/>
      </rPr>
      <t xml:space="preserve"> Ocean oxygenation in the wake of the Marinoan glaciation. </t>
    </r>
    <r>
      <rPr>
        <i/>
        <sz val="9"/>
        <color theme="1"/>
        <rFont val="Calibri"/>
        <family val="2"/>
        <scheme val="minor"/>
      </rPr>
      <t>Nature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489</t>
    </r>
    <r>
      <rPr>
        <sz val="9"/>
        <color theme="1"/>
        <rFont val="Calibri"/>
        <family val="2"/>
        <scheme val="minor"/>
      </rPr>
      <t>, 546-549 (2012).</t>
    </r>
  </si>
  <si>
    <r>
      <t xml:space="preserve">Schaefer, B. F. &amp; Burgess, J. M. Re–Os isotopic age constraints on deposition in the Neoproterozoic Amadeus Basin: implications for the ‘Snowball Earth’. </t>
    </r>
    <r>
      <rPr>
        <i/>
        <sz val="9"/>
        <color theme="1"/>
        <rFont val="Calibri"/>
        <family val="2"/>
        <scheme val="minor"/>
      </rPr>
      <t>J. Geol. Soc. Lond.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160</t>
    </r>
    <r>
      <rPr>
        <sz val="9"/>
        <color theme="1"/>
        <rFont val="Calibri"/>
        <family val="2"/>
        <scheme val="minor"/>
      </rPr>
      <t>, 825-828 (2003).</t>
    </r>
  </si>
  <si>
    <r>
      <t xml:space="preserve">Schoepfer, S. D. </t>
    </r>
    <r>
      <rPr>
        <i/>
        <sz val="9"/>
        <color rgb="FF000000"/>
        <rFont val="Calibri"/>
        <family val="2"/>
        <scheme val="minor"/>
      </rPr>
      <t>et al.</t>
    </r>
    <r>
      <rPr>
        <sz val="9"/>
        <color rgb="FF000000"/>
        <rFont val="Calibri"/>
        <family val="2"/>
        <scheme val="minor"/>
      </rPr>
      <t xml:space="preserve"> Termination of a continent-margin upwelling system at the Permian–Triassic boundary (Opal Creek, Alberta, Canada). </t>
    </r>
    <r>
      <rPr>
        <i/>
        <sz val="9"/>
        <color rgb="FF000000"/>
        <rFont val="Calibri"/>
        <family val="2"/>
        <scheme val="minor"/>
      </rPr>
      <t>Global Planet. Change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>105</t>
    </r>
    <r>
      <rPr>
        <sz val="9"/>
        <color rgb="FF000000"/>
        <rFont val="Calibri"/>
        <family val="2"/>
        <scheme val="minor"/>
      </rPr>
      <t>, 21-35 (2013).</t>
    </r>
  </si>
  <si>
    <r>
      <t xml:space="preserve">Selby, D. Direct rhenium-osmium age of the Oxfordian-Kimmeridgian boundary, Staffin Bay, Isle of Skye, UK, and the late Jurassic time scale. </t>
    </r>
    <r>
      <rPr>
        <i/>
        <sz val="9"/>
        <color theme="1"/>
        <rFont val="Calibri"/>
        <family val="2"/>
        <scheme val="minor"/>
      </rPr>
      <t>Norwegian J. Geol.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87</t>
    </r>
    <r>
      <rPr>
        <sz val="9"/>
        <color theme="1"/>
        <rFont val="Calibri"/>
        <family val="2"/>
        <scheme val="minor"/>
      </rPr>
      <t>, 291-299 (2007).</t>
    </r>
  </si>
  <si>
    <r>
      <t xml:space="preserve">Selby, D. &amp; Creaser, R. A. Re-Os geochronology of organic rich sediments: An evaluation of organic matter analysis methods. </t>
    </r>
    <r>
      <rPr>
        <i/>
        <sz val="9"/>
        <color theme="1"/>
        <rFont val="Calibri"/>
        <family val="2"/>
        <scheme val="minor"/>
      </rPr>
      <t>Chem. Geol.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200</t>
    </r>
    <r>
      <rPr>
        <sz val="9"/>
        <color theme="1"/>
        <rFont val="Calibri"/>
        <family val="2"/>
        <scheme val="minor"/>
      </rPr>
      <t>, 225-240 (2003).</t>
    </r>
  </si>
  <si>
    <r>
      <t xml:space="preserve">Selby, D. &amp; Creaser, R. A. Direct radiometric dating of the Devonian-Mississippian time-scale boundary using the Re-Os black shale geochronometer. </t>
    </r>
    <r>
      <rPr>
        <i/>
        <sz val="9"/>
        <color rgb="FF000000"/>
        <rFont val="Calibri"/>
        <family val="2"/>
        <scheme val="minor"/>
      </rPr>
      <t>Geology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>33</t>
    </r>
    <r>
      <rPr>
        <sz val="9"/>
        <color rgb="FF000000"/>
        <rFont val="Calibri"/>
        <family val="2"/>
        <scheme val="minor"/>
      </rPr>
      <t>, 545-548 (2005).</t>
    </r>
  </si>
  <si>
    <r>
      <t xml:space="preserve">Selby, D., Mutterlose, J. &amp; Condon, D. J. U–Pb and Re–Os geochronology of the Aptian/Albian and Cenomanian/Turonian stage boundaries: Implications for timescale calibration, osmium isotope seawater composition and Re–Os systematics in organic-rich sediments. </t>
    </r>
    <r>
      <rPr>
        <i/>
        <sz val="9"/>
        <color theme="1"/>
        <rFont val="Calibri"/>
        <family val="2"/>
        <scheme val="minor"/>
      </rPr>
      <t>Chem. Geol.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265</t>
    </r>
    <r>
      <rPr>
        <sz val="9"/>
        <color theme="1"/>
        <rFont val="Calibri"/>
        <family val="2"/>
        <scheme val="minor"/>
      </rPr>
      <t>, 394-409 (2009).</t>
    </r>
  </si>
  <si>
    <r>
      <t xml:space="preserve">Siebert, C., Kramers, J. D., Meisel, T., Morel, P. &amp; Nagler, T. F. PGE, Re-Os, and Mo isotope systematics in Archean and early Proterozoic sedimentary systems as proxies for redox conditions of the early Earth. </t>
    </r>
    <r>
      <rPr>
        <i/>
        <sz val="9"/>
        <color theme="1"/>
        <rFont val="Calibri"/>
        <family val="2"/>
        <scheme val="minor"/>
      </rPr>
      <t>Geochim. Cosmochim. Acta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69</t>
    </r>
    <r>
      <rPr>
        <sz val="9"/>
        <color theme="1"/>
        <rFont val="Calibri"/>
        <family val="2"/>
        <scheme val="minor"/>
      </rPr>
      <t>, 1787-1801 (2005).</t>
    </r>
  </si>
  <si>
    <r>
      <t xml:space="preserve">Singh, S. K., Trivedi, J. R. &amp; Krishnaswami, S. Re-Os isotope systematics in black shales from the Lesser Himalaya: Their chronology and role in the </t>
    </r>
    <r>
      <rPr>
        <vertAlign val="superscript"/>
        <sz val="9"/>
        <color theme="1"/>
        <rFont val="Calibri"/>
        <family val="2"/>
        <scheme val="minor"/>
      </rPr>
      <t>187</t>
    </r>
    <r>
      <rPr>
        <sz val="9"/>
        <color theme="1"/>
        <rFont val="Calibri"/>
        <family val="2"/>
        <scheme val="minor"/>
      </rPr>
      <t>Os/</t>
    </r>
    <r>
      <rPr>
        <vertAlign val="superscript"/>
        <sz val="9"/>
        <color theme="1"/>
        <rFont val="Calibri"/>
        <family val="2"/>
        <scheme val="minor"/>
      </rPr>
      <t>188</t>
    </r>
    <r>
      <rPr>
        <sz val="9"/>
        <color theme="1"/>
        <rFont val="Calibri"/>
        <family val="2"/>
        <scheme val="minor"/>
      </rPr>
      <t xml:space="preserve">Os evolution of seawater. </t>
    </r>
    <r>
      <rPr>
        <i/>
        <sz val="9"/>
        <color theme="1"/>
        <rFont val="Calibri"/>
        <family val="2"/>
        <scheme val="minor"/>
      </rPr>
      <t>Geochim. Cosmochim. Acta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63</t>
    </r>
    <r>
      <rPr>
        <sz val="9"/>
        <color theme="1"/>
        <rFont val="Calibri"/>
        <family val="2"/>
        <scheme val="minor"/>
      </rPr>
      <t>, 2381-2392 (1999).</t>
    </r>
  </si>
  <si>
    <r>
      <t xml:space="preserve">Sperling, E. A. </t>
    </r>
    <r>
      <rPr>
        <i/>
        <sz val="9"/>
        <color theme="1"/>
        <rFont val="Calibri"/>
        <family val="2"/>
        <scheme val="minor"/>
      </rPr>
      <t>et al.</t>
    </r>
    <r>
      <rPr>
        <sz val="9"/>
        <color theme="1"/>
        <rFont val="Calibri"/>
        <family val="2"/>
        <scheme val="minor"/>
      </rPr>
      <t xml:space="preserve"> Redox heterogeneity of subsurface waters in the Mesoproterozoic ocean. </t>
    </r>
    <r>
      <rPr>
        <i/>
        <sz val="9"/>
        <color theme="1"/>
        <rFont val="Calibri"/>
        <family val="2"/>
        <scheme val="minor"/>
      </rPr>
      <t>Geobiology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12</t>
    </r>
    <r>
      <rPr>
        <sz val="9"/>
        <color theme="1"/>
        <rFont val="Calibri"/>
        <family val="2"/>
        <scheme val="minor"/>
      </rPr>
      <t>, 373-386 (2014).</t>
    </r>
  </si>
  <si>
    <r>
      <t xml:space="preserve">Strauss, J. V., Rooney, A. D., Macdonald, F. A., Brandon, A. D. &amp; Knoll A. H. 740 Ma vase-shaped microfossils from Yukon, Canada: Implications for Neoproterozoic chronology and biostratigraphy. </t>
    </r>
    <r>
      <rPr>
        <i/>
        <sz val="9"/>
        <color theme="1"/>
        <rFont val="Calibri"/>
        <family val="2"/>
        <scheme val="minor"/>
      </rPr>
      <t>Geology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42</t>
    </r>
    <r>
      <rPr>
        <sz val="9"/>
        <color theme="1"/>
        <rFont val="Calibri"/>
        <family val="2"/>
        <scheme val="minor"/>
      </rPr>
      <t>, 659-662 (2014).</t>
    </r>
  </si>
  <si>
    <r>
      <t xml:space="preserve">Tejada, M. L. G. </t>
    </r>
    <r>
      <rPr>
        <i/>
        <sz val="9"/>
        <color theme="1"/>
        <rFont val="Calibri"/>
        <family val="2"/>
        <scheme val="minor"/>
      </rPr>
      <t>et al.</t>
    </r>
    <r>
      <rPr>
        <sz val="9"/>
        <color theme="1"/>
        <rFont val="Calibri"/>
        <family val="2"/>
        <scheme val="minor"/>
      </rPr>
      <t xml:space="preserve"> Ontong Java Plateau eruption as a trigger for the early Aptian oceanic anoxic event. </t>
    </r>
    <r>
      <rPr>
        <i/>
        <sz val="9"/>
        <color theme="1"/>
        <rFont val="Calibri"/>
        <family val="2"/>
        <scheme val="minor"/>
      </rPr>
      <t>Geology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37</t>
    </r>
    <r>
      <rPr>
        <sz val="9"/>
        <color theme="1"/>
        <rFont val="Calibri"/>
        <family val="2"/>
        <scheme val="minor"/>
      </rPr>
      <t>, 855-858 (2009).</t>
    </r>
  </si>
  <si>
    <r>
      <t xml:space="preserve">Tripathy, G. R., Hannah, J. L., Stein, H. J., Geboy, N. J., &amp; Ruppert, L. F. Radiometric dating of marine-influenced coal using Re–Os geochronology. </t>
    </r>
    <r>
      <rPr>
        <i/>
        <sz val="9"/>
        <color theme="1"/>
        <rFont val="Calibri"/>
        <family val="2"/>
        <scheme val="minor"/>
      </rPr>
      <t xml:space="preserve">Earth Planet. Sci. Lett. </t>
    </r>
    <r>
      <rPr>
        <b/>
        <sz val="9"/>
        <color theme="1"/>
        <rFont val="Calibri"/>
        <family val="2"/>
        <scheme val="minor"/>
      </rPr>
      <t>432</t>
    </r>
    <r>
      <rPr>
        <sz val="9"/>
        <color theme="1"/>
        <rFont val="Calibri"/>
        <family val="2"/>
        <scheme val="minor"/>
      </rPr>
      <t>, 13-23 (2015).</t>
    </r>
  </si>
  <si>
    <r>
      <t xml:space="preserve">Tripathy, G. R., Hannah, J. L., Stein, H. J. &amp; Yang, G. Re-Os age and depositional environment for black shales from the Cambrian-Ordovician boundary, Green Point, western Newfoundland. </t>
    </r>
    <r>
      <rPr>
        <i/>
        <sz val="9"/>
        <color theme="1"/>
        <rFont val="Calibri"/>
        <family val="2"/>
        <scheme val="minor"/>
      </rPr>
      <t>Geochem. Geophys. Geosyst.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15</t>
    </r>
    <r>
      <rPr>
        <sz val="9"/>
        <color theme="1"/>
        <rFont val="Calibri"/>
        <family val="2"/>
        <scheme val="minor"/>
      </rPr>
      <t>, 1021-1037 (2014).</t>
    </r>
  </si>
  <si>
    <r>
      <t xml:space="preserve">Tripathy, G. R., &amp; Singh, S. K. Re–Os depositional age for black shales from the Kaimur Group, Upper Vindhyan, </t>
    </r>
    <r>
      <rPr>
        <sz val="9"/>
        <color rgb="FF000000"/>
        <rFont val="Calibri"/>
        <family val="2"/>
        <scheme val="minor"/>
      </rPr>
      <t>India</t>
    </r>
    <r>
      <rPr>
        <sz val="9"/>
        <color theme="1"/>
        <rFont val="Calibri"/>
        <family val="2"/>
        <scheme val="minor"/>
      </rPr>
      <t xml:space="preserve">. </t>
    </r>
    <r>
      <rPr>
        <i/>
        <sz val="9"/>
        <color theme="1"/>
        <rFont val="Calibri"/>
        <family val="2"/>
        <scheme val="minor"/>
      </rPr>
      <t xml:space="preserve">Chem. Geol. </t>
    </r>
    <r>
      <rPr>
        <b/>
        <sz val="9"/>
        <color theme="1"/>
        <rFont val="Calibri"/>
        <family val="2"/>
        <scheme val="minor"/>
      </rPr>
      <t>413</t>
    </r>
    <r>
      <rPr>
        <sz val="9"/>
        <color theme="1"/>
        <rFont val="Calibri"/>
        <family val="2"/>
        <scheme val="minor"/>
      </rPr>
      <t>, 63-72 (2015).</t>
    </r>
  </si>
  <si>
    <r>
      <t xml:space="preserve">Turgeon, S. C. &amp; Creaser, R. A. Cretaceous oceanic anoxic event 2 triggered by a massive magmatic episode. </t>
    </r>
    <r>
      <rPr>
        <i/>
        <sz val="9"/>
        <color theme="1"/>
        <rFont val="Calibri"/>
        <family val="2"/>
        <scheme val="minor"/>
      </rPr>
      <t>Nature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454</t>
    </r>
    <r>
      <rPr>
        <sz val="9"/>
        <color theme="1"/>
        <rFont val="Calibri"/>
        <family val="2"/>
        <scheme val="minor"/>
      </rPr>
      <t>, 323-326 (2008).</t>
    </r>
  </si>
  <si>
    <r>
      <t xml:space="preserve">Turgeon, S. C., Creaser, R. A. &amp; Algeo, T. J. Re-Os depositional ages and seawater Os estimates for the Frasnian-Famennian boundary: Implications for weathering rates, land plant evolution, and extinction mechanisms. </t>
    </r>
    <r>
      <rPr>
        <i/>
        <sz val="9"/>
        <color theme="1"/>
        <rFont val="Calibri"/>
        <family val="2"/>
        <scheme val="minor"/>
      </rPr>
      <t>Earth Planet. Sci. Lett.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261</t>
    </r>
    <r>
      <rPr>
        <sz val="9"/>
        <color theme="1"/>
        <rFont val="Calibri"/>
        <family val="2"/>
        <scheme val="minor"/>
      </rPr>
      <t>, 649-661 (2007).</t>
    </r>
  </si>
  <si>
    <r>
      <t xml:space="preserve">van Acken, D., Thomson, D., Rainbird, R. H. &amp; Creaser, R. A. Constraining the depositional history of the Neoproterozoic Shaler Supergroup, Amundsen Basin, NW Canada: Rhenium-osmium dating of black shales from the Wynniatt and Boot Inlet Formations. </t>
    </r>
    <r>
      <rPr>
        <i/>
        <sz val="9"/>
        <color theme="1"/>
        <rFont val="Calibri"/>
        <family val="2"/>
        <scheme val="minor"/>
      </rPr>
      <t>Precambr. Res.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236</t>
    </r>
    <r>
      <rPr>
        <sz val="9"/>
        <color theme="1"/>
        <rFont val="Calibri"/>
        <family val="2"/>
        <scheme val="minor"/>
      </rPr>
      <t>, 124-131 (2013).</t>
    </r>
  </si>
  <si>
    <r>
      <t xml:space="preserve">Wille, M. </t>
    </r>
    <r>
      <rPr>
        <i/>
        <sz val="9"/>
        <color theme="1"/>
        <rFont val="Calibri"/>
        <family val="2"/>
        <scheme val="minor"/>
      </rPr>
      <t>et al.</t>
    </r>
    <r>
      <rPr>
        <sz val="9"/>
        <color theme="1"/>
        <rFont val="Calibri"/>
        <family val="2"/>
        <scheme val="minor"/>
      </rPr>
      <t xml:space="preserve"> Evidence for a gradual rise of oxygen between 2.6 and 2.5 Ga from Mo isotopes and Re-PGE signatures in shales. </t>
    </r>
    <r>
      <rPr>
        <i/>
        <sz val="9"/>
        <color theme="1"/>
        <rFont val="Calibri"/>
        <family val="2"/>
        <scheme val="minor"/>
      </rPr>
      <t>Geochim. Cosmochim. Acta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71</t>
    </r>
    <r>
      <rPr>
        <sz val="9"/>
        <color theme="1"/>
        <rFont val="Calibri"/>
        <family val="2"/>
        <scheme val="minor"/>
      </rPr>
      <t>, 2417-2435 (2007).</t>
    </r>
  </si>
  <si>
    <r>
      <t xml:space="preserve">Xu, G. </t>
    </r>
    <r>
      <rPr>
        <i/>
        <sz val="9"/>
        <color theme="1"/>
        <rFont val="Calibri"/>
        <family val="2"/>
        <scheme val="minor"/>
      </rPr>
      <t>et al.</t>
    </r>
    <r>
      <rPr>
        <sz val="9"/>
        <color theme="1"/>
        <rFont val="Calibri"/>
        <family val="2"/>
        <scheme val="minor"/>
      </rPr>
      <t xml:space="preserve"> Re-Os geochronology of Arctic black shales to evaluate the Anisian-Ladinian boundary and global faunal correlations. </t>
    </r>
    <r>
      <rPr>
        <i/>
        <sz val="9"/>
        <color theme="1"/>
        <rFont val="Calibri"/>
        <family val="2"/>
        <scheme val="minor"/>
      </rPr>
      <t>Earth Planet. Sci. Lett.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288</t>
    </r>
    <r>
      <rPr>
        <sz val="9"/>
        <color theme="1"/>
        <rFont val="Calibri"/>
        <family val="2"/>
        <scheme val="minor"/>
      </rPr>
      <t>, 581-587 (2009).</t>
    </r>
  </si>
  <si>
    <r>
      <t xml:space="preserve">Xu, G. </t>
    </r>
    <r>
      <rPr>
        <i/>
        <sz val="9"/>
        <color theme="1"/>
        <rFont val="Calibri"/>
        <family val="2"/>
        <scheme val="minor"/>
      </rPr>
      <t>et al.</t>
    </r>
    <r>
      <rPr>
        <sz val="9"/>
        <color theme="1"/>
        <rFont val="Calibri"/>
        <family val="2"/>
        <scheme val="minor"/>
      </rPr>
      <t xml:space="preserve"> Cause of Upper Triassic climate crisis revealed by Re–Os geochemistry of Boreal black shales. </t>
    </r>
    <r>
      <rPr>
        <i/>
        <sz val="9"/>
        <color theme="1"/>
        <rFont val="Calibri"/>
        <family val="2"/>
        <scheme val="minor"/>
      </rPr>
      <t>Palaeogeogr., Palaeoclimatol., Palaeoecol.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395</t>
    </r>
    <r>
      <rPr>
        <sz val="9"/>
        <color theme="1"/>
        <rFont val="Calibri"/>
        <family val="2"/>
        <scheme val="minor"/>
      </rPr>
      <t>, 222-232 (2014).</t>
    </r>
  </si>
  <si>
    <r>
      <t xml:space="preserve">Yang, G., Hannah, J. L., Zimmerman, A., Stein, H. J. &amp; Bekker, A. Re–Os depositional age for Archean carbonaceous slates from the southwestern Superior province: Challenges and insights. </t>
    </r>
    <r>
      <rPr>
        <i/>
        <sz val="9"/>
        <color theme="1"/>
        <rFont val="Calibri"/>
        <family val="2"/>
        <scheme val="minor"/>
      </rPr>
      <t>Earth Planet. Sci. Lett.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280</t>
    </r>
    <r>
      <rPr>
        <sz val="9"/>
        <color theme="1"/>
        <rFont val="Calibri"/>
        <family val="2"/>
        <scheme val="minor"/>
      </rPr>
      <t>, 83-92 (2009).</t>
    </r>
  </si>
  <si>
    <r>
      <t xml:space="preserve">Zhu, B. </t>
    </r>
    <r>
      <rPr>
        <i/>
        <sz val="9"/>
        <color theme="1"/>
        <rFont val="Calibri"/>
        <family val="2"/>
        <scheme val="minor"/>
      </rPr>
      <t>et al.</t>
    </r>
    <r>
      <rPr>
        <sz val="9"/>
        <color theme="1"/>
        <rFont val="Calibri"/>
        <family val="2"/>
        <scheme val="minor"/>
      </rPr>
      <t xml:space="preserve"> Re-Os geochronology of black shales from the Neoproterozoic Doushantuo Formation, Yangtze platform, South China. </t>
    </r>
    <r>
      <rPr>
        <i/>
        <sz val="9"/>
        <color theme="1"/>
        <rFont val="Calibri"/>
        <family val="2"/>
        <scheme val="minor"/>
      </rPr>
      <t>Precambr. Res.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225</t>
    </r>
    <r>
      <rPr>
        <sz val="9"/>
        <color theme="1"/>
        <rFont val="Calibri"/>
        <family val="2"/>
        <scheme val="minor"/>
      </rPr>
      <t>, 67-76 (2013).</t>
    </r>
  </si>
  <si>
    <t>Table A.3, Reference list for Table A.1 and A.2</t>
  </si>
  <si>
    <r>
      <t xml:space="preserve">Table A.2, Average </t>
    </r>
    <r>
      <rPr>
        <b/>
        <vertAlign val="superscript"/>
        <sz val="11"/>
        <color theme="1"/>
        <rFont val="Calibri"/>
        <family val="2"/>
        <scheme val="minor"/>
      </rPr>
      <t>192</t>
    </r>
    <r>
      <rPr>
        <b/>
        <sz val="11"/>
        <color theme="1"/>
        <rFont val="Calibri"/>
        <family val="2"/>
        <scheme val="minor"/>
      </rPr>
      <t xml:space="preserve">Os concentrations and </t>
    </r>
    <r>
      <rPr>
        <b/>
        <vertAlign val="superscript"/>
        <sz val="11"/>
        <color theme="1"/>
        <rFont val="Calibri"/>
        <family val="2"/>
        <scheme val="minor"/>
      </rPr>
      <t>192</t>
    </r>
    <r>
      <rPr>
        <b/>
        <sz val="11"/>
        <color theme="1"/>
        <rFont val="Calibri"/>
        <family val="2"/>
        <scheme val="minor"/>
      </rPr>
      <t xml:space="preserve">Os/TOC ratios, associated average Re concentrations, and Re-Os isochron ages and initial </t>
    </r>
    <r>
      <rPr>
        <b/>
        <vertAlign val="superscript"/>
        <sz val="11"/>
        <color theme="1"/>
        <rFont val="Calibri"/>
        <family val="2"/>
        <scheme val="minor"/>
      </rPr>
      <t>187</t>
    </r>
    <r>
      <rPr>
        <b/>
        <sz val="11"/>
        <color theme="1"/>
        <rFont val="Calibri"/>
        <family val="2"/>
        <scheme val="minor"/>
      </rPr>
      <t>Os/</t>
    </r>
    <r>
      <rPr>
        <b/>
        <vertAlign val="superscript"/>
        <sz val="11"/>
        <color theme="1"/>
        <rFont val="Calibri"/>
        <family val="2"/>
        <scheme val="minor"/>
      </rPr>
      <t>188</t>
    </r>
    <r>
      <rPr>
        <b/>
        <sz val="11"/>
        <color theme="1"/>
        <rFont val="Calibri"/>
        <family val="2"/>
        <scheme val="minor"/>
      </rPr>
      <t>Os from</t>
    </r>
    <r>
      <rPr>
        <b/>
        <i/>
        <sz val="11"/>
        <color theme="1"/>
        <rFont val="Calibri"/>
        <family val="2"/>
        <scheme val="minor"/>
      </rPr>
      <t xml:space="preserve"> Isoplot</t>
    </r>
    <r>
      <rPr>
        <b/>
        <sz val="11"/>
        <color theme="1"/>
        <rFont val="Calibri"/>
        <family val="2"/>
        <scheme val="minor"/>
      </rPr>
      <t xml:space="preserve"> regressions of organic-rich mudrocks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</si>
</sst>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4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vertAlign val="superscript"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sz val="9"/>
      <color rgb="FF7030A0"/>
      <name val="Calibri"/>
      <family val="3"/>
      <charset val="134"/>
      <scheme val="minor"/>
    </font>
    <font>
      <b/>
      <sz val="9"/>
      <color rgb="FF7030A0"/>
      <name val="Calibri"/>
      <family val="3"/>
      <charset val="134"/>
      <scheme val="minor"/>
    </font>
    <font>
      <i/>
      <sz val="9"/>
      <color rgb="FF7030A0"/>
      <name val="Calibri"/>
      <family val="2"/>
      <scheme val="minor"/>
    </font>
    <font>
      <b/>
      <i/>
      <sz val="8"/>
      <color rgb="FF7030A0"/>
      <name val="Calibri"/>
      <family val="3"/>
      <charset val="134"/>
      <scheme val="minor"/>
    </font>
    <font>
      <b/>
      <i/>
      <sz val="9"/>
      <color rgb="FF7030A0"/>
      <name val="Calibri"/>
      <family val="3"/>
      <charset val="134"/>
      <scheme val="minor"/>
    </font>
    <font>
      <sz val="9"/>
      <color rgb="FF7030A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i/>
      <sz val="9"/>
      <color rgb="FF7030A0"/>
      <name val="Calibri"/>
      <family val="2"/>
      <scheme val="minor"/>
    </font>
    <font>
      <b/>
      <sz val="9"/>
      <color rgb="FF7030A0"/>
      <name val="Calibri"/>
      <family val="2"/>
      <scheme val="minor"/>
    </font>
    <font>
      <sz val="11"/>
      <color indexed="8"/>
      <name val="Calibri"/>
      <family val="2"/>
    </font>
    <font>
      <sz val="9"/>
      <color rgb="FF0070C0"/>
      <name val="Calibri"/>
      <family val="2"/>
      <scheme val="minor"/>
    </font>
    <font>
      <sz val="9"/>
      <color theme="1"/>
      <name val="Calibri"/>
      <family val="3"/>
      <charset val="134"/>
      <scheme val="minor"/>
    </font>
    <font>
      <sz val="9"/>
      <color rgb="FFFF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00B0F0"/>
      <name val="Calibri"/>
      <family val="2"/>
      <scheme val="minor"/>
    </font>
    <font>
      <b/>
      <sz val="9"/>
      <color rgb="FF00B0F0"/>
      <name val="Calibri"/>
      <family val="2"/>
      <scheme val="minor"/>
    </font>
    <font>
      <b/>
      <i/>
      <sz val="9"/>
      <color theme="1"/>
      <name val="Calibri"/>
      <family val="3"/>
      <charset val="134"/>
      <scheme val="minor"/>
    </font>
    <font>
      <b/>
      <i/>
      <sz val="11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rgb="FF7030A0"/>
      <name val="Calibri"/>
      <family val="2"/>
    </font>
    <font>
      <i/>
      <sz val="9"/>
      <color theme="1"/>
      <name val="Times New Roman"/>
      <family val="1"/>
    </font>
    <font>
      <i/>
      <sz val="9"/>
      <color theme="1"/>
      <name val="Calibri"/>
      <family val="2"/>
    </font>
    <font>
      <sz val="9"/>
      <name val="Calibri"/>
      <family val="3"/>
      <charset val="134"/>
      <scheme val="minor"/>
    </font>
    <font>
      <sz val="9"/>
      <color rgb="FFFF0000"/>
      <name val="Calibri"/>
      <family val="3"/>
      <charset val="134"/>
      <scheme val="minor"/>
    </font>
    <font>
      <i/>
      <sz val="9"/>
      <color theme="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vertAlign val="subscript"/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</cellStyleXfs>
  <cellXfs count="455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0" borderId="0" xfId="0" applyFont="1" applyBorder="1"/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center" vertical="top" wrapText="1"/>
    </xf>
    <xf numFmtId="164" fontId="3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top" wrapText="1"/>
    </xf>
    <xf numFmtId="164" fontId="9" fillId="0" borderId="0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4" fontId="3" fillId="0" borderId="0" xfId="0" applyNumberFormat="1" applyFont="1"/>
    <xf numFmtId="164" fontId="4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164" fontId="11" fillId="0" borderId="0" xfId="0" applyNumberFormat="1" applyFont="1" applyAlignment="1">
      <alignment horizontal="left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13" fillId="0" borderId="0" xfId="0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center"/>
    </xf>
    <xf numFmtId="0" fontId="15" fillId="0" borderId="0" xfId="0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 applyAlignment="1">
      <alignment horizontal="center" vertical="center" wrapText="1"/>
    </xf>
    <xf numFmtId="1" fontId="15" fillId="0" borderId="0" xfId="0" applyNumberFormat="1" applyFont="1" applyAlignment="1">
      <alignment horizontal="center"/>
    </xf>
    <xf numFmtId="164" fontId="15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164" fontId="15" fillId="0" borderId="0" xfId="0" applyNumberFormat="1" applyFont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164" fontId="15" fillId="0" borderId="0" xfId="1" applyNumberFormat="1" applyFont="1" applyFill="1" applyBorder="1" applyAlignment="1">
      <alignment horizontal="center" vertical="center"/>
    </xf>
    <xf numFmtId="0" fontId="18" fillId="0" borderId="0" xfId="1" applyFont="1" applyFill="1" applyBorder="1" applyAlignment="1">
      <alignment horizontal="center" vertical="center"/>
    </xf>
    <xf numFmtId="2" fontId="16" fillId="0" borderId="0" xfId="0" applyNumberFormat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164" fontId="15" fillId="0" borderId="0" xfId="2" applyNumberFormat="1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 vertical="center"/>
    </xf>
    <xf numFmtId="164" fontId="6" fillId="0" borderId="0" xfId="2" applyNumberFormat="1" applyFont="1" applyFill="1" applyBorder="1" applyAlignment="1">
      <alignment horizontal="center" vertical="center"/>
    </xf>
    <xf numFmtId="0" fontId="15" fillId="0" borderId="0" xfId="3" applyFont="1" applyFill="1" applyBorder="1" applyAlignment="1">
      <alignment horizontal="center" vertical="center"/>
    </xf>
    <xf numFmtId="164" fontId="15" fillId="0" borderId="0" xfId="3" applyNumberFormat="1" applyFont="1" applyFill="1" applyBorder="1" applyAlignment="1">
      <alignment horizontal="center" vertical="center"/>
    </xf>
    <xf numFmtId="0" fontId="18" fillId="0" borderId="0" xfId="3" applyFont="1" applyFill="1" applyBorder="1" applyAlignment="1">
      <alignment horizontal="center" vertical="center"/>
    </xf>
    <xf numFmtId="164" fontId="6" fillId="0" borderId="0" xfId="3" applyNumberFormat="1" applyFont="1" applyFill="1" applyBorder="1" applyAlignment="1">
      <alignment horizontal="center" vertical="center"/>
    </xf>
    <xf numFmtId="0" fontId="15" fillId="0" borderId="0" xfId="4" applyFont="1" applyFill="1" applyBorder="1" applyAlignment="1">
      <alignment horizontal="center" vertical="center"/>
    </xf>
    <xf numFmtId="164" fontId="15" fillId="0" borderId="0" xfId="4" applyNumberFormat="1" applyFont="1" applyFill="1" applyBorder="1" applyAlignment="1">
      <alignment horizontal="center" vertical="center"/>
    </xf>
    <xf numFmtId="0" fontId="18" fillId="0" borderId="0" xfId="4" applyFont="1" applyFill="1" applyBorder="1" applyAlignment="1">
      <alignment horizontal="center" vertical="center"/>
    </xf>
    <xf numFmtId="164" fontId="6" fillId="0" borderId="0" xfId="4" applyNumberFormat="1" applyFont="1" applyFill="1" applyBorder="1" applyAlignment="1">
      <alignment horizontal="center" vertical="center"/>
    </xf>
    <xf numFmtId="0" fontId="15" fillId="0" borderId="0" xfId="5" applyFont="1" applyFill="1" applyBorder="1" applyAlignment="1">
      <alignment horizontal="center" vertical="center"/>
    </xf>
    <xf numFmtId="164" fontId="15" fillId="0" borderId="0" xfId="5" applyNumberFormat="1" applyFont="1" applyFill="1" applyBorder="1" applyAlignment="1">
      <alignment horizontal="center" vertical="center"/>
    </xf>
    <xf numFmtId="0" fontId="18" fillId="0" borderId="0" xfId="5" applyFont="1" applyFill="1" applyBorder="1" applyAlignment="1">
      <alignment horizontal="center" vertical="center"/>
    </xf>
    <xf numFmtId="164" fontId="6" fillId="0" borderId="0" xfId="5" applyNumberFormat="1" applyFont="1" applyFill="1" applyBorder="1" applyAlignment="1">
      <alignment horizontal="center" vertical="center"/>
    </xf>
    <xf numFmtId="0" fontId="15" fillId="0" borderId="0" xfId="6" applyFont="1" applyFill="1" applyBorder="1" applyAlignment="1">
      <alignment horizontal="center" vertical="center"/>
    </xf>
    <xf numFmtId="0" fontId="18" fillId="0" borderId="0" xfId="6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2" fontId="16" fillId="0" borderId="0" xfId="0" applyNumberFormat="1" applyFont="1" applyBorder="1" applyAlignment="1">
      <alignment horizontal="center" vertical="center"/>
    </xf>
    <xf numFmtId="164" fontId="16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164" fontId="20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164" fontId="21" fillId="0" borderId="0" xfId="0" applyNumberFormat="1" applyFont="1" applyBorder="1" applyAlignment="1">
      <alignment horizontal="left" vertical="center"/>
    </xf>
    <xf numFmtId="0" fontId="21" fillId="0" borderId="0" xfId="0" applyFont="1"/>
    <xf numFmtId="2" fontId="15" fillId="0" borderId="0" xfId="0" applyNumberFormat="1" applyFont="1"/>
    <xf numFmtId="2" fontId="15" fillId="0" borderId="0" xfId="0" applyNumberFormat="1" applyFont="1" applyAlignment="1">
      <alignment horizontal="center"/>
    </xf>
    <xf numFmtId="165" fontId="15" fillId="0" borderId="0" xfId="0" applyNumberFormat="1" applyFont="1"/>
    <xf numFmtId="2" fontId="20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0" fontId="21" fillId="0" borderId="0" xfId="0" applyFont="1" applyAlignment="1">
      <alignment horizontal="left"/>
    </xf>
    <xf numFmtId="2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1" fontId="6" fillId="0" borderId="0" xfId="0" applyNumberFormat="1" applyFont="1" applyAlignment="1">
      <alignment horizontal="center"/>
    </xf>
    <xf numFmtId="0" fontId="15" fillId="0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164" fontId="20" fillId="0" borderId="0" xfId="0" applyNumberFormat="1" applyFont="1" applyFill="1" applyAlignment="1">
      <alignment horizontal="center"/>
    </xf>
    <xf numFmtId="1" fontId="3" fillId="0" borderId="0" xfId="0" applyNumberFormat="1" applyFont="1" applyFill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1" fontId="3" fillId="0" borderId="0" xfId="0" applyNumberFormat="1" applyFont="1" applyAlignment="1">
      <alignment horizontal="left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6" fillId="0" borderId="0" xfId="7" applyFont="1" applyFill="1" applyBorder="1" applyAlignment="1" applyProtection="1">
      <alignment horizontal="center" vertical="center"/>
    </xf>
    <xf numFmtId="164" fontId="6" fillId="0" borderId="0" xfId="7" applyNumberFormat="1" applyFont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23" fillId="0" borderId="0" xfId="0" applyFont="1" applyAlignment="1">
      <alignment horizontal="center"/>
    </xf>
    <xf numFmtId="164" fontId="23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24" fillId="0" borderId="0" xfId="0" applyFont="1" applyAlignment="1">
      <alignment horizontal="left"/>
    </xf>
    <xf numFmtId="0" fontId="25" fillId="0" borderId="0" xfId="0" applyFont="1" applyBorder="1" applyAlignment="1">
      <alignment horizontal="center" wrapText="1"/>
    </xf>
    <xf numFmtId="0" fontId="25" fillId="0" borderId="0" xfId="0" applyFont="1" applyAlignment="1">
      <alignment horizontal="center"/>
    </xf>
    <xf numFmtId="164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left"/>
    </xf>
    <xf numFmtId="0" fontId="25" fillId="0" borderId="0" xfId="0" applyFont="1"/>
    <xf numFmtId="0" fontId="26" fillId="0" borderId="0" xfId="0" applyFont="1" applyAlignment="1">
      <alignment horizontal="center"/>
    </xf>
    <xf numFmtId="164" fontId="26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0" fontId="18" fillId="0" borderId="0" xfId="0" applyFont="1" applyAlignment="1">
      <alignment horizontal="left"/>
    </xf>
    <xf numFmtId="0" fontId="29" fillId="0" borderId="0" xfId="0" applyFont="1"/>
    <xf numFmtId="0" fontId="25" fillId="0" borderId="0" xfId="0" applyFont="1" applyBorder="1" applyAlignment="1">
      <alignment horizontal="center" vertical="center" wrapText="1"/>
    </xf>
    <xf numFmtId="164" fontId="25" fillId="0" borderId="0" xfId="0" applyNumberFormat="1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center"/>
    </xf>
    <xf numFmtId="164" fontId="6" fillId="0" borderId="3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164" fontId="6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164" fontId="6" fillId="0" borderId="0" xfId="6" applyNumberFormat="1" applyFont="1" applyBorder="1" applyAlignment="1">
      <alignment horizontal="center"/>
    </xf>
    <xf numFmtId="0" fontId="6" fillId="0" borderId="0" xfId="6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164" fontId="24" fillId="0" borderId="0" xfId="0" applyNumberFormat="1" applyFont="1" applyAlignment="1">
      <alignment horizontal="center"/>
    </xf>
    <xf numFmtId="164" fontId="6" fillId="0" borderId="0" xfId="6" applyNumberFormat="1" applyFont="1" applyAlignment="1">
      <alignment horizontal="center"/>
    </xf>
    <xf numFmtId="0" fontId="6" fillId="0" borderId="0" xfId="6" applyFont="1" applyFill="1" applyAlignment="1">
      <alignment horizontal="center"/>
    </xf>
    <xf numFmtId="164" fontId="6" fillId="0" borderId="0" xfId="6" applyNumberFormat="1" applyFont="1" applyFill="1" applyAlignment="1">
      <alignment horizontal="center"/>
    </xf>
    <xf numFmtId="0" fontId="30" fillId="0" borderId="0" xfId="0" applyFont="1" applyAlignment="1">
      <alignment horizontal="center"/>
    </xf>
    <xf numFmtId="1" fontId="30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0" fontId="30" fillId="0" borderId="0" xfId="0" applyFont="1" applyAlignment="1">
      <alignment horizontal="left"/>
    </xf>
    <xf numFmtId="0" fontId="30" fillId="0" borderId="0" xfId="0" applyFont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/>
    <xf numFmtId="0" fontId="0" fillId="0" borderId="2" xfId="0" applyBorder="1" applyAlignment="1"/>
    <xf numFmtId="0" fontId="0" fillId="0" borderId="0" xfId="0" applyBorder="1" applyAlignment="1"/>
    <xf numFmtId="49" fontId="3" fillId="0" borderId="0" xfId="0" applyNumberFormat="1" applyFont="1" applyAlignment="1">
      <alignment horizontal="center" vertical="top" wrapText="1"/>
    </xf>
    <xf numFmtId="0" fontId="4" fillId="0" borderId="4" xfId="0" applyFont="1" applyBorder="1" applyAlignment="1">
      <alignment horizontal="center" wrapText="1"/>
    </xf>
    <xf numFmtId="0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wrapText="1"/>
    </xf>
    <xf numFmtId="0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top" wrapText="1"/>
    </xf>
    <xf numFmtId="0" fontId="32" fillId="0" borderId="2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NumberFormat="1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wrapText="1"/>
    </xf>
    <xf numFmtId="0" fontId="3" fillId="0" borderId="8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top" wrapText="1"/>
    </xf>
    <xf numFmtId="49" fontId="3" fillId="0" borderId="8" xfId="0" applyNumberFormat="1" applyFont="1" applyBorder="1"/>
    <xf numFmtId="0" fontId="3" fillId="0" borderId="8" xfId="0" applyFont="1" applyBorder="1"/>
    <xf numFmtId="0" fontId="4" fillId="0" borderId="0" xfId="0" applyFont="1" applyAlignment="1">
      <alignment horizontal="center" vertical="center" wrapText="1"/>
    </xf>
    <xf numFmtId="0" fontId="6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vertical="center"/>
    </xf>
    <xf numFmtId="1" fontId="4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10" fillId="0" borderId="8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15" fillId="0" borderId="8" xfId="0" applyFont="1" applyBorder="1" applyAlignment="1">
      <alignment horizontal="center" wrapText="1"/>
    </xf>
    <xf numFmtId="0" fontId="15" fillId="0" borderId="8" xfId="0" applyNumberFormat="1" applyFont="1" applyBorder="1" applyAlignment="1">
      <alignment horizontal="center"/>
    </xf>
    <xf numFmtId="164" fontId="15" fillId="0" borderId="8" xfId="0" applyNumberFormat="1" applyFont="1" applyBorder="1" applyAlignment="1">
      <alignment horizontal="center"/>
    </xf>
    <xf numFmtId="1" fontId="15" fillId="0" borderId="8" xfId="0" applyNumberFormat="1" applyFont="1" applyBorder="1" applyAlignment="1">
      <alignment horizontal="center"/>
    </xf>
    <xf numFmtId="0" fontId="15" fillId="0" borderId="8" xfId="0" applyNumberFormat="1" applyFont="1" applyBorder="1" applyAlignment="1">
      <alignment horizontal="center" vertical="top" wrapText="1"/>
    </xf>
    <xf numFmtId="0" fontId="15" fillId="0" borderId="8" xfId="0" applyFont="1" applyBorder="1"/>
    <xf numFmtId="0" fontId="6" fillId="0" borderId="8" xfId="0" applyFont="1" applyBorder="1" applyAlignment="1">
      <alignment horizontal="center" wrapText="1"/>
    </xf>
    <xf numFmtId="0" fontId="6" fillId="0" borderId="8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6" fillId="0" borderId="8" xfId="0" applyNumberFormat="1" applyFont="1" applyBorder="1" applyAlignment="1">
      <alignment horizontal="center" vertical="top" wrapText="1"/>
    </xf>
    <xf numFmtId="0" fontId="7" fillId="0" borderId="8" xfId="0" applyFont="1" applyBorder="1"/>
    <xf numFmtId="2" fontId="6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8" xfId="0" applyNumberFormat="1" applyFont="1" applyBorder="1" applyAlignment="1">
      <alignment horizontal="center" vertical="center"/>
    </xf>
    <xf numFmtId="164" fontId="15" fillId="0" borderId="8" xfId="0" applyNumberFormat="1" applyFont="1" applyBorder="1" applyAlignment="1">
      <alignment horizontal="center" vertical="center"/>
    </xf>
    <xf numFmtId="1" fontId="15" fillId="0" borderId="8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6" fillId="0" borderId="8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0" fontId="6" fillId="0" borderId="8" xfId="0" applyFont="1" applyBorder="1"/>
    <xf numFmtId="0" fontId="15" fillId="0" borderId="8" xfId="0" applyFont="1" applyBorder="1" applyAlignment="1">
      <alignment vertical="center"/>
    </xf>
    <xf numFmtId="0" fontId="3" fillId="0" borderId="8" xfId="0" applyFont="1" applyFill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24" fillId="0" borderId="8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/>
    <xf numFmtId="2" fontId="3" fillId="0" borderId="5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8" xfId="0" applyNumberFormat="1" applyFont="1" applyBorder="1" applyAlignment="1">
      <alignment horizontal="center" vertical="center"/>
    </xf>
    <xf numFmtId="0" fontId="24" fillId="0" borderId="8" xfId="0" applyFont="1" applyBorder="1" applyAlignment="1">
      <alignment horizontal="center" wrapText="1"/>
    </xf>
    <xf numFmtId="1" fontId="24" fillId="0" borderId="8" xfId="0" applyNumberFormat="1" applyFont="1" applyBorder="1" applyAlignment="1">
      <alignment horizontal="center"/>
    </xf>
    <xf numFmtId="164" fontId="24" fillId="0" borderId="8" xfId="0" applyNumberFormat="1" applyFont="1" applyBorder="1" applyAlignment="1">
      <alignment horizontal="center"/>
    </xf>
    <xf numFmtId="0" fontId="24" fillId="0" borderId="8" xfId="0" applyNumberFormat="1" applyFont="1" applyBorder="1" applyAlignment="1">
      <alignment horizontal="center" vertical="top" wrapText="1"/>
    </xf>
    <xf numFmtId="0" fontId="36" fillId="0" borderId="8" xfId="0" applyFont="1" applyBorder="1"/>
    <xf numFmtId="0" fontId="24" fillId="0" borderId="0" xfId="0" applyFont="1"/>
    <xf numFmtId="0" fontId="25" fillId="0" borderId="8" xfId="0" applyNumberFormat="1" applyFont="1" applyBorder="1" applyAlignment="1">
      <alignment horizontal="center"/>
    </xf>
    <xf numFmtId="164" fontId="37" fillId="0" borderId="8" xfId="0" applyNumberFormat="1" applyFont="1" applyBorder="1" applyAlignment="1">
      <alignment horizontal="center"/>
    </xf>
    <xf numFmtId="2" fontId="25" fillId="0" borderId="8" xfId="0" applyNumberFormat="1" applyFont="1" applyBorder="1" applyAlignment="1">
      <alignment horizontal="center"/>
    </xf>
    <xf numFmtId="164" fontId="2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36" fillId="0" borderId="8" xfId="0" applyNumberFormat="1" applyFont="1" applyBorder="1" applyAlignment="1">
      <alignment horizontal="center"/>
    </xf>
    <xf numFmtId="164" fontId="36" fillId="0" borderId="8" xfId="0" applyNumberFormat="1" applyFont="1" applyBorder="1" applyAlignment="1">
      <alignment horizontal="center"/>
    </xf>
    <xf numFmtId="1" fontId="36" fillId="0" borderId="8" xfId="0" applyNumberFormat="1" applyFont="1" applyBorder="1" applyAlignment="1">
      <alignment horizontal="center"/>
    </xf>
    <xf numFmtId="0" fontId="36" fillId="0" borderId="8" xfId="0" applyNumberFormat="1" applyFont="1" applyBorder="1" applyAlignment="1">
      <alignment horizontal="center" vertical="top" wrapText="1"/>
    </xf>
    <xf numFmtId="0" fontId="36" fillId="0" borderId="0" xfId="0" applyFont="1"/>
    <xf numFmtId="0" fontId="25" fillId="0" borderId="8" xfId="0" applyFont="1" applyBorder="1" applyAlignment="1">
      <alignment horizontal="center" vertical="center" wrapText="1"/>
    </xf>
    <xf numFmtId="0" fontId="25" fillId="0" borderId="8" xfId="0" applyNumberFormat="1" applyFont="1" applyBorder="1" applyAlignment="1">
      <alignment horizontal="center" vertical="center"/>
    </xf>
    <xf numFmtId="164" fontId="25" fillId="0" borderId="8" xfId="0" applyNumberFormat="1" applyFont="1" applyBorder="1" applyAlignment="1">
      <alignment horizontal="center" vertical="center"/>
    </xf>
    <xf numFmtId="1" fontId="25" fillId="0" borderId="8" xfId="0" applyNumberFormat="1" applyFont="1" applyBorder="1" applyAlignment="1">
      <alignment horizontal="center" vertical="center"/>
    </xf>
    <xf numFmtId="0" fontId="25" fillId="0" borderId="8" xfId="0" applyNumberFormat="1" applyFont="1" applyBorder="1" applyAlignment="1">
      <alignment horizontal="center" vertical="top" wrapText="1"/>
    </xf>
    <xf numFmtId="0" fontId="25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2" fontId="3" fillId="0" borderId="8" xfId="0" applyNumberFormat="1" applyFont="1" applyBorder="1" applyAlignment="1">
      <alignment horizontal="center"/>
    </xf>
    <xf numFmtId="2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horizontal="center" wrapText="1"/>
    </xf>
    <xf numFmtId="2" fontId="4" fillId="0" borderId="0" xfId="0" applyNumberFormat="1" applyFont="1" applyAlignment="1">
      <alignment horizontal="center" vertical="center"/>
    </xf>
    <xf numFmtId="2" fontId="38" fillId="0" borderId="0" xfId="0" applyNumberFormat="1" applyFont="1" applyAlignment="1">
      <alignment horizontal="center" vertical="center"/>
    </xf>
    <xf numFmtId="1" fontId="38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4" fontId="3" fillId="0" borderId="0" xfId="0" applyNumberFormat="1" applyFont="1" applyBorder="1" applyAlignment="1">
      <alignment horizontal="center" vertical="top" wrapText="1"/>
    </xf>
    <xf numFmtId="2" fontId="6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vertical="center"/>
    </xf>
    <xf numFmtId="1" fontId="26" fillId="0" borderId="0" xfId="0" applyNumberFormat="1" applyFont="1" applyAlignment="1">
      <alignment horizontal="center" vertical="center"/>
    </xf>
    <xf numFmtId="1" fontId="25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64" fontId="25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0" fontId="25" fillId="0" borderId="0" xfId="0" applyNumberFormat="1" applyFont="1" applyAlignment="1">
      <alignment horizontal="center" vertical="center"/>
    </xf>
    <xf numFmtId="164" fontId="25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2" fontId="24" fillId="0" borderId="8" xfId="0" applyNumberFormat="1" applyFont="1" applyBorder="1" applyAlignment="1">
      <alignment horizontal="center"/>
    </xf>
    <xf numFmtId="0" fontId="38" fillId="0" borderId="8" xfId="0" applyFont="1" applyBorder="1"/>
    <xf numFmtId="0" fontId="24" fillId="0" borderId="8" xfId="0" applyFont="1" applyBorder="1"/>
    <xf numFmtId="0" fontId="36" fillId="0" borderId="8" xfId="0" applyFont="1" applyBorder="1" applyAlignment="1">
      <alignment horizontal="center" wrapText="1"/>
    </xf>
    <xf numFmtId="1" fontId="24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center" wrapText="1"/>
    </xf>
    <xf numFmtId="2" fontId="7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wrapText="1"/>
    </xf>
    <xf numFmtId="2" fontId="3" fillId="0" borderId="0" xfId="0" applyNumberFormat="1" applyFont="1" applyAlignment="1">
      <alignment horizontal="center"/>
    </xf>
    <xf numFmtId="0" fontId="32" fillId="0" borderId="0" xfId="0" applyFont="1" applyAlignment="1">
      <alignment horizontal="center" wrapText="1"/>
    </xf>
    <xf numFmtId="1" fontId="3" fillId="0" borderId="5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/>
    <xf numFmtId="0" fontId="40" fillId="0" borderId="0" xfId="0" applyFont="1" applyAlignment="1"/>
    <xf numFmtId="0" fontId="1" fillId="0" borderId="0" xfId="0" applyFont="1" applyAlignment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0" fontId="24" fillId="0" borderId="8" xfId="0" applyNumberFormat="1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top" wrapText="1"/>
    </xf>
    <xf numFmtId="0" fontId="3" fillId="0" borderId="7" xfId="0" applyNumberFormat="1" applyFont="1" applyBorder="1" applyAlignment="1">
      <alignment horizontal="center" vertical="top" wrapText="1"/>
    </xf>
    <xf numFmtId="0" fontId="36" fillId="0" borderId="8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8" xfId="0" applyNumberFormat="1" applyFont="1" applyBorder="1" applyAlignment="1">
      <alignment horizontal="center" vertical="center"/>
    </xf>
    <xf numFmtId="2" fontId="24" fillId="0" borderId="5" xfId="0" applyNumberFormat="1" applyFont="1" applyBorder="1" applyAlignment="1">
      <alignment horizontal="center" vertical="center"/>
    </xf>
    <xf numFmtId="2" fontId="24" fillId="0" borderId="7" xfId="0" applyNumberFormat="1" applyFont="1" applyBorder="1" applyAlignment="1">
      <alignment horizontal="center" vertical="center"/>
    </xf>
    <xf numFmtId="164" fontId="24" fillId="0" borderId="8" xfId="0" applyNumberFormat="1" applyFont="1" applyBorder="1" applyAlignment="1">
      <alignment horizontal="center" vertical="center"/>
    </xf>
    <xf numFmtId="1" fontId="24" fillId="0" borderId="5" xfId="0" applyNumberFormat="1" applyFont="1" applyBorder="1" applyAlignment="1">
      <alignment horizontal="center" vertical="center"/>
    </xf>
    <xf numFmtId="1" fontId="39" fillId="0" borderId="7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4" fillId="0" borderId="8" xfId="0" applyFont="1" applyBorder="1" applyAlignment="1">
      <alignment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1" fontId="0" fillId="0" borderId="9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5" xfId="0" applyNumberFormat="1" applyFont="1" applyBorder="1" applyAlignment="1">
      <alignment horizontal="center" vertical="center"/>
    </xf>
    <xf numFmtId="0" fontId="25" fillId="0" borderId="9" xfId="0" applyNumberFormat="1" applyFont="1" applyBorder="1" applyAlignment="1">
      <alignment horizontal="center" vertical="center"/>
    </xf>
    <xf numFmtId="0" fontId="25" fillId="0" borderId="7" xfId="0" applyNumberFormat="1" applyFont="1" applyBorder="1" applyAlignment="1">
      <alignment horizontal="center" vertical="center"/>
    </xf>
    <xf numFmtId="164" fontId="25" fillId="0" borderId="5" xfId="0" applyNumberFormat="1" applyFont="1" applyBorder="1" applyAlignment="1">
      <alignment horizontal="center" vertical="center"/>
    </xf>
    <xf numFmtId="164" fontId="25" fillId="0" borderId="9" xfId="0" applyNumberFormat="1" applyFont="1" applyBorder="1" applyAlignment="1">
      <alignment horizontal="center" vertical="center"/>
    </xf>
    <xf numFmtId="164" fontId="25" fillId="0" borderId="7" xfId="0" applyNumberFormat="1" applyFont="1" applyBorder="1" applyAlignment="1">
      <alignment horizontal="center" vertical="center"/>
    </xf>
    <xf numFmtId="0" fontId="24" fillId="0" borderId="5" xfId="0" applyNumberFormat="1" applyFont="1" applyBorder="1" applyAlignment="1">
      <alignment horizontal="center"/>
    </xf>
    <xf numFmtId="0" fontId="24" fillId="0" borderId="9" xfId="0" applyNumberFormat="1" applyFont="1" applyBorder="1" applyAlignment="1">
      <alignment horizontal="center"/>
    </xf>
    <xf numFmtId="0" fontId="24" fillId="0" borderId="7" xfId="0" applyNumberFormat="1" applyFont="1" applyBorder="1" applyAlignment="1">
      <alignment horizontal="center"/>
    </xf>
    <xf numFmtId="0" fontId="25" fillId="0" borderId="5" xfId="0" applyFont="1" applyBorder="1" applyAlignment="1">
      <alignment horizontal="left" vertical="center"/>
    </xf>
    <xf numFmtId="0" fontId="25" fillId="0" borderId="9" xfId="0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164" fontId="24" fillId="0" borderId="5" xfId="0" applyNumberFormat="1" applyFont="1" applyBorder="1" applyAlignment="1">
      <alignment horizontal="center"/>
    </xf>
    <xf numFmtId="164" fontId="24" fillId="0" borderId="9" xfId="0" applyNumberFormat="1" applyFont="1" applyBorder="1" applyAlignment="1">
      <alignment horizontal="center"/>
    </xf>
    <xf numFmtId="164" fontId="24" fillId="0" borderId="7" xfId="0" applyNumberFormat="1" applyFont="1" applyBorder="1" applyAlignment="1">
      <alignment horizontal="center"/>
    </xf>
    <xf numFmtId="1" fontId="25" fillId="0" borderId="5" xfId="0" applyNumberFormat="1" applyFont="1" applyBorder="1" applyAlignment="1">
      <alignment horizontal="center" vertical="center"/>
    </xf>
    <xf numFmtId="1" fontId="25" fillId="0" borderId="9" xfId="0" applyNumberFormat="1" applyFont="1" applyBorder="1" applyAlignment="1">
      <alignment horizontal="center" vertical="center"/>
    </xf>
    <xf numFmtId="1" fontId="25" fillId="0" borderId="7" xfId="0" applyNumberFormat="1" applyFont="1" applyBorder="1" applyAlignment="1">
      <alignment horizontal="center" vertical="center"/>
    </xf>
    <xf numFmtId="0" fontId="25" fillId="0" borderId="5" xfId="0" applyNumberFormat="1" applyFont="1" applyBorder="1" applyAlignment="1">
      <alignment horizontal="center" vertical="center" wrapText="1"/>
    </xf>
    <xf numFmtId="0" fontId="25" fillId="0" borderId="9" xfId="0" applyNumberFormat="1" applyFont="1" applyBorder="1" applyAlignment="1">
      <alignment horizontal="center" vertical="center" wrapText="1"/>
    </xf>
    <xf numFmtId="0" fontId="25" fillId="0" borderId="7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6" fillId="0" borderId="9" xfId="0" applyFont="1" applyBorder="1" applyAlignment="1">
      <alignment vertical="center"/>
    </xf>
    <xf numFmtId="0" fontId="0" fillId="0" borderId="7" xfId="0" applyBorder="1" applyAlignment="1"/>
    <xf numFmtId="164" fontId="6" fillId="0" borderId="5" xfId="0" applyNumberFormat="1" applyFon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" fontId="6" fillId="0" borderId="5" xfId="0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3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1" fontId="6" fillId="0" borderId="9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/>
    <xf numFmtId="0" fontId="15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/>
    </xf>
    <xf numFmtId="0" fontId="10" fillId="0" borderId="9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164" fontId="10" fillId="0" borderId="9" xfId="0" applyNumberFormat="1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1" fontId="10" fillId="0" borderId="5" xfId="0" applyNumberFormat="1" applyFont="1" applyBorder="1" applyAlignment="1">
      <alignment horizontal="center" vertical="center"/>
    </xf>
    <xf numFmtId="1" fontId="10" fillId="0" borderId="9" xfId="0" applyNumberFormat="1" applyFont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9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</cellXfs>
  <cellStyles count="8">
    <cellStyle name="Normal" xfId="0" builtinId="0"/>
    <cellStyle name="Normal 2" xfId="6"/>
    <cellStyle name="Normal 3" xfId="7"/>
    <cellStyle name="Normal 4" xfId="5"/>
    <cellStyle name="Normal 5" xfId="4"/>
    <cellStyle name="Normal 6" xfId="3"/>
    <cellStyle name="Normal 7" xfId="2"/>
    <cellStyle name="Normal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6"/>
  <sheetViews>
    <sheetView tabSelected="1" zoomScaleNormal="100" workbookViewId="0">
      <pane ySplit="3" topLeftCell="A4" activePane="bottomLeft" state="frozen"/>
      <selection pane="bottomLeft" activeCell="A5" sqref="A5"/>
    </sheetView>
  </sheetViews>
  <sheetFormatPr defaultColWidth="9.109375" defaultRowHeight="12"/>
  <cols>
    <col min="1" max="1" width="42.88671875" style="2" customWidth="1"/>
    <col min="2" max="2" width="12.33203125" style="2" customWidth="1"/>
    <col min="3" max="3" width="18.44140625" style="2" customWidth="1"/>
    <col min="4" max="4" width="8.5546875" style="3" customWidth="1"/>
    <col min="5" max="5" width="5.33203125" style="2" customWidth="1"/>
    <col min="6" max="6" width="8.6640625" style="3" customWidth="1"/>
    <col min="7" max="7" width="8.109375" style="3" customWidth="1"/>
    <col min="8" max="8" width="7.88671875" style="4" customWidth="1"/>
    <col min="9" max="9" width="25.6640625" style="5" customWidth="1"/>
    <col min="10" max="10" width="17.33203125" style="5" customWidth="1"/>
    <col min="11" max="16384" width="9.109375" style="5"/>
  </cols>
  <sheetData>
    <row r="1" spans="1:8" ht="16.2">
      <c r="A1" s="1" t="s">
        <v>1413</v>
      </c>
    </row>
    <row r="2" spans="1:8" ht="13.8">
      <c r="A2" s="6" t="s">
        <v>0</v>
      </c>
      <c r="B2" s="6" t="s">
        <v>1</v>
      </c>
      <c r="C2" s="6" t="s">
        <v>2</v>
      </c>
      <c r="D2" s="7" t="s">
        <v>3</v>
      </c>
      <c r="E2" s="6" t="s">
        <v>4</v>
      </c>
      <c r="F2" s="7" t="s">
        <v>5</v>
      </c>
      <c r="G2" s="7" t="s">
        <v>6</v>
      </c>
      <c r="H2" s="8" t="s">
        <v>7</v>
      </c>
    </row>
    <row r="3" spans="1:8" s="12" customFormat="1">
      <c r="A3" s="9"/>
      <c r="B3" s="9" t="s">
        <v>8</v>
      </c>
      <c r="C3" s="9"/>
      <c r="D3" s="10" t="s">
        <v>9</v>
      </c>
      <c r="E3" s="9" t="s">
        <v>10</v>
      </c>
      <c r="F3" s="10" t="s">
        <v>11</v>
      </c>
      <c r="G3" s="10" t="s">
        <v>12</v>
      </c>
      <c r="H3" s="11"/>
    </row>
    <row r="4" spans="1:8">
      <c r="A4" s="13"/>
      <c r="B4" s="13"/>
      <c r="C4" s="13"/>
      <c r="D4" s="14"/>
      <c r="E4" s="13"/>
      <c r="F4" s="14"/>
      <c r="G4" s="14"/>
      <c r="H4" s="15"/>
    </row>
    <row r="5" spans="1:8">
      <c r="A5" s="2" t="s">
        <v>13</v>
      </c>
      <c r="B5" s="2">
        <v>0</v>
      </c>
      <c r="C5" s="16" t="s">
        <v>14</v>
      </c>
      <c r="D5" s="17">
        <v>92.006299999999996</v>
      </c>
      <c r="E5" s="2">
        <v>6.1</v>
      </c>
      <c r="F5" s="18">
        <f t="shared" ref="F5:F15" si="0">D5/E5</f>
        <v>15.083</v>
      </c>
      <c r="G5" s="18">
        <v>27.7</v>
      </c>
      <c r="H5" s="4" t="s">
        <v>15</v>
      </c>
    </row>
    <row r="6" spans="1:8">
      <c r="A6" s="19"/>
      <c r="B6" s="2">
        <v>0</v>
      </c>
      <c r="C6" s="16" t="s">
        <v>16</v>
      </c>
      <c r="D6" s="17">
        <v>102.1622</v>
      </c>
      <c r="E6" s="2">
        <v>5.7</v>
      </c>
      <c r="F6" s="18">
        <f t="shared" si="0"/>
        <v>17.92319298245614</v>
      </c>
      <c r="G6" s="18">
        <v>32</v>
      </c>
      <c r="H6" s="15"/>
    </row>
    <row r="7" spans="1:8">
      <c r="A7" s="13"/>
      <c r="B7" s="2">
        <v>0</v>
      </c>
      <c r="C7" s="16" t="s">
        <v>17</v>
      </c>
      <c r="D7" s="17">
        <v>127.0478</v>
      </c>
      <c r="E7" s="2">
        <v>6.4</v>
      </c>
      <c r="F7" s="18">
        <f t="shared" si="0"/>
        <v>19.851218749999997</v>
      </c>
      <c r="G7" s="18">
        <v>58.8</v>
      </c>
      <c r="H7" s="15"/>
    </row>
    <row r="8" spans="1:8">
      <c r="A8" s="13"/>
      <c r="B8" s="2">
        <v>0</v>
      </c>
      <c r="C8" s="16" t="s">
        <v>18</v>
      </c>
      <c r="D8" s="17">
        <v>243.5</v>
      </c>
      <c r="E8" s="2">
        <v>15.3</v>
      </c>
      <c r="F8" s="18">
        <f t="shared" si="0"/>
        <v>15.915032679738561</v>
      </c>
      <c r="G8" s="18">
        <v>85.4</v>
      </c>
      <c r="H8" s="15"/>
    </row>
    <row r="9" spans="1:8">
      <c r="A9" s="13"/>
      <c r="B9" s="2">
        <v>0</v>
      </c>
      <c r="C9" s="16" t="s">
        <v>19</v>
      </c>
      <c r="D9" s="17">
        <v>130.78809999999999</v>
      </c>
      <c r="E9" s="2">
        <v>6.4</v>
      </c>
      <c r="F9" s="18">
        <f t="shared" si="0"/>
        <v>20.435640624999998</v>
      </c>
      <c r="G9" s="18">
        <v>38.299999999999997</v>
      </c>
      <c r="H9" s="15"/>
    </row>
    <row r="10" spans="1:8">
      <c r="A10" s="13"/>
      <c r="B10" s="2">
        <v>0</v>
      </c>
      <c r="C10" s="16" t="s">
        <v>20</v>
      </c>
      <c r="D10" s="17">
        <v>147.39859999999999</v>
      </c>
      <c r="E10" s="2">
        <v>8.4</v>
      </c>
      <c r="F10" s="18">
        <f t="shared" si="0"/>
        <v>17.547452380952379</v>
      </c>
      <c r="G10" s="18">
        <v>55</v>
      </c>
      <c r="H10" s="15"/>
    </row>
    <row r="11" spans="1:8">
      <c r="A11" s="13"/>
      <c r="B11" s="2">
        <v>0</v>
      </c>
      <c r="C11" s="16" t="s">
        <v>21</v>
      </c>
      <c r="D11" s="17">
        <v>258.33780000000002</v>
      </c>
      <c r="E11" s="2">
        <v>17</v>
      </c>
      <c r="F11" s="18">
        <f t="shared" si="0"/>
        <v>15.19634117647059</v>
      </c>
      <c r="G11" s="18">
        <v>184.4</v>
      </c>
      <c r="H11" s="15"/>
    </row>
    <row r="12" spans="1:8">
      <c r="A12" s="13"/>
      <c r="B12" s="2">
        <v>0</v>
      </c>
      <c r="C12" s="16" t="s">
        <v>22</v>
      </c>
      <c r="D12" s="17">
        <v>127.0517</v>
      </c>
      <c r="E12" s="2">
        <v>6.7</v>
      </c>
      <c r="F12" s="18">
        <f t="shared" si="0"/>
        <v>18.962940298507462</v>
      </c>
      <c r="G12" s="18">
        <v>49.5</v>
      </c>
      <c r="H12" s="15"/>
    </row>
    <row r="13" spans="1:8">
      <c r="A13" s="13"/>
      <c r="B13" s="2">
        <v>0</v>
      </c>
      <c r="C13" s="16" t="s">
        <v>23</v>
      </c>
      <c r="D13" s="17">
        <v>89.293099999999995</v>
      </c>
      <c r="E13" s="2">
        <v>4.9000000000000004</v>
      </c>
      <c r="F13" s="18">
        <f t="shared" si="0"/>
        <v>18.223081632653059</v>
      </c>
      <c r="G13" s="18">
        <v>20.9</v>
      </c>
      <c r="H13" s="15"/>
    </row>
    <row r="14" spans="1:8">
      <c r="A14" s="13"/>
      <c r="B14" s="2">
        <v>0</v>
      </c>
      <c r="C14" s="16" t="s">
        <v>24</v>
      </c>
      <c r="D14" s="17">
        <v>89.832499999999996</v>
      </c>
      <c r="E14" s="2">
        <v>3.3</v>
      </c>
      <c r="F14" s="18">
        <f t="shared" si="0"/>
        <v>27.221969696969698</v>
      </c>
      <c r="G14" s="18">
        <v>33.799999999999997</v>
      </c>
      <c r="H14" s="15"/>
    </row>
    <row r="15" spans="1:8">
      <c r="A15" s="13"/>
      <c r="B15" s="2">
        <v>0</v>
      </c>
      <c r="C15" s="16" t="s">
        <v>25</v>
      </c>
      <c r="D15" s="17">
        <v>87.566666666666663</v>
      </c>
      <c r="E15" s="2">
        <v>5.5</v>
      </c>
      <c r="F15" s="18">
        <f t="shared" si="0"/>
        <v>15.92121212121212</v>
      </c>
      <c r="G15" s="18">
        <v>30.4</v>
      </c>
      <c r="H15" s="15"/>
    </row>
    <row r="16" spans="1:8">
      <c r="A16" s="13"/>
      <c r="C16" s="20" t="s">
        <v>26</v>
      </c>
      <c r="D16" s="21">
        <f>MIN(D5:D15)</f>
        <v>87.566666666666663</v>
      </c>
      <c r="E16" s="21">
        <f>MIN(E5:E15)</f>
        <v>3.3</v>
      </c>
      <c r="F16" s="21">
        <f>MIN(F5:F15)</f>
        <v>15.083</v>
      </c>
      <c r="G16" s="21">
        <f>MIN(G5:G15)</f>
        <v>20.9</v>
      </c>
      <c r="H16" s="15"/>
    </row>
    <row r="17" spans="1:8">
      <c r="A17" s="13"/>
      <c r="C17" s="20" t="s">
        <v>27</v>
      </c>
      <c r="D17" s="21">
        <f>MAX(D5:D15)</f>
        <v>258.33780000000002</v>
      </c>
      <c r="E17" s="21">
        <f>MAX(E5:E15)</f>
        <v>17</v>
      </c>
      <c r="F17" s="21">
        <f>MAX(F5:F15)</f>
        <v>27.221969696969698</v>
      </c>
      <c r="G17" s="21">
        <f>MAX(G5:G15)</f>
        <v>184.4</v>
      </c>
      <c r="H17" s="15"/>
    </row>
    <row r="18" spans="1:8">
      <c r="A18" s="13"/>
      <c r="B18" s="13"/>
      <c r="C18" s="22" t="s">
        <v>28</v>
      </c>
      <c r="D18" s="23">
        <f>AVERAGE(D5:D15)</f>
        <v>135.90770606060607</v>
      </c>
      <c r="E18" s="23">
        <f>AVERAGE(E5:E15)</f>
        <v>7.790909090909091</v>
      </c>
      <c r="F18" s="23">
        <f>AVERAGE(F5:F15)</f>
        <v>18.389189303996361</v>
      </c>
      <c r="G18" s="23">
        <f>AVERAGE(G5:G15)</f>
        <v>56.018181818181809</v>
      </c>
      <c r="H18" s="15"/>
    </row>
    <row r="19" spans="1:8">
      <c r="A19" s="13"/>
      <c r="B19" s="13"/>
      <c r="C19" s="13"/>
      <c r="D19" s="14"/>
      <c r="E19" s="14"/>
      <c r="F19" s="14"/>
      <c r="G19" s="14"/>
      <c r="H19" s="15"/>
    </row>
    <row r="20" spans="1:8">
      <c r="A20" s="24" t="s">
        <v>29</v>
      </c>
      <c r="B20" s="2">
        <v>0</v>
      </c>
      <c r="C20" s="16" t="s">
        <v>30</v>
      </c>
      <c r="D20" s="18">
        <v>31.133333333333329</v>
      </c>
      <c r="E20" s="25"/>
      <c r="F20" s="25"/>
      <c r="G20" s="26">
        <v>4.3</v>
      </c>
      <c r="H20" s="4" t="s">
        <v>31</v>
      </c>
    </row>
    <row r="21" spans="1:8">
      <c r="A21" s="19"/>
      <c r="B21" s="2">
        <v>0</v>
      </c>
      <c r="C21" s="16" t="s">
        <v>32</v>
      </c>
      <c r="D21" s="18">
        <v>19.524916340558899</v>
      </c>
      <c r="E21" s="18">
        <v>2.35</v>
      </c>
      <c r="F21" s="18">
        <f t="shared" ref="F21:F35" si="1">D21/E21</f>
        <v>8.3084750385357022</v>
      </c>
      <c r="G21" s="26">
        <v>3.57</v>
      </c>
      <c r="H21" s="15"/>
    </row>
    <row r="22" spans="1:8">
      <c r="A22" s="13"/>
      <c r="B22" s="2">
        <v>0</v>
      </c>
      <c r="C22" s="16" t="s">
        <v>33</v>
      </c>
      <c r="D22" s="18">
        <v>21.221859150613046</v>
      </c>
      <c r="E22" s="18">
        <v>2.67</v>
      </c>
      <c r="F22" s="18">
        <f t="shared" si="1"/>
        <v>7.9482618541621894</v>
      </c>
      <c r="G22" s="26">
        <v>3.56</v>
      </c>
      <c r="H22" s="15"/>
    </row>
    <row r="23" spans="1:8">
      <c r="A23" s="13"/>
      <c r="B23" s="2">
        <v>0</v>
      </c>
      <c r="C23" s="16" t="s">
        <v>34</v>
      </c>
      <c r="D23" s="18">
        <v>20.857240658986012</v>
      </c>
      <c r="E23" s="18">
        <v>2.2400000000000002</v>
      </c>
      <c r="F23" s="18">
        <f t="shared" si="1"/>
        <v>9.3112681513330404</v>
      </c>
      <c r="G23" s="26">
        <v>11.03</v>
      </c>
      <c r="H23" s="15"/>
    </row>
    <row r="24" spans="1:8">
      <c r="A24" s="13"/>
      <c r="B24" s="2">
        <v>0</v>
      </c>
      <c r="C24" s="16" t="s">
        <v>35</v>
      </c>
      <c r="D24" s="18">
        <v>20.756506230635633</v>
      </c>
      <c r="E24" s="18">
        <v>2.31</v>
      </c>
      <c r="F24" s="18">
        <f t="shared" si="1"/>
        <v>8.985500532742698</v>
      </c>
      <c r="G24" s="26">
        <v>3.47</v>
      </c>
      <c r="H24" s="15"/>
    </row>
    <row r="25" spans="1:8">
      <c r="A25" s="13"/>
      <c r="B25" s="2">
        <v>0</v>
      </c>
      <c r="C25" s="16" t="s">
        <v>36</v>
      </c>
      <c r="D25" s="18">
        <v>107.59715583797578</v>
      </c>
      <c r="E25" s="18">
        <v>2.23</v>
      </c>
      <c r="F25" s="18">
        <f t="shared" si="1"/>
        <v>48.249845667253709</v>
      </c>
      <c r="G25" s="26">
        <v>3.11</v>
      </c>
      <c r="H25" s="15"/>
    </row>
    <row r="26" spans="1:8">
      <c r="A26" s="13"/>
      <c r="B26" s="2">
        <v>0</v>
      </c>
      <c r="C26" s="16" t="s">
        <v>37</v>
      </c>
      <c r="D26" s="18">
        <v>20.704522210547999</v>
      </c>
      <c r="E26" s="18">
        <v>2.66</v>
      </c>
      <c r="F26" s="18">
        <f t="shared" si="1"/>
        <v>7.7836549663714276</v>
      </c>
      <c r="G26" s="26">
        <v>3.95</v>
      </c>
      <c r="H26" s="15"/>
    </row>
    <row r="27" spans="1:8">
      <c r="A27" s="13"/>
      <c r="B27" s="2">
        <v>0</v>
      </c>
      <c r="C27" s="16" t="s">
        <v>38</v>
      </c>
      <c r="D27" s="18">
        <v>29.429326037618246</v>
      </c>
      <c r="E27" s="18">
        <v>2.56</v>
      </c>
      <c r="F27" s="18">
        <f t="shared" si="1"/>
        <v>11.495830483444626</v>
      </c>
      <c r="G27" s="26">
        <v>4.09</v>
      </c>
      <c r="H27" s="15"/>
    </row>
    <row r="28" spans="1:8">
      <c r="A28" s="13"/>
      <c r="B28" s="2">
        <v>0</v>
      </c>
      <c r="C28" s="16" t="s">
        <v>39</v>
      </c>
      <c r="D28" s="18">
        <v>25.842172394474101</v>
      </c>
      <c r="E28" s="18">
        <v>2.4300000000000002</v>
      </c>
      <c r="F28" s="18">
        <f t="shared" si="1"/>
        <v>10.634638845462593</v>
      </c>
      <c r="G28" s="26">
        <v>3.09</v>
      </c>
      <c r="H28" s="15"/>
    </row>
    <row r="29" spans="1:8">
      <c r="A29" s="13"/>
      <c r="B29" s="2">
        <v>0</v>
      </c>
      <c r="C29" s="16" t="s">
        <v>40</v>
      </c>
      <c r="D29" s="18">
        <v>22.5</v>
      </c>
      <c r="E29" s="18">
        <v>2.4700000000000002</v>
      </c>
      <c r="F29" s="18">
        <f t="shared" si="1"/>
        <v>9.1093117408906874</v>
      </c>
      <c r="G29" s="26">
        <v>6.1</v>
      </c>
      <c r="H29" s="15"/>
    </row>
    <row r="30" spans="1:8">
      <c r="A30" s="13"/>
      <c r="B30" s="2">
        <v>0</v>
      </c>
      <c r="C30" s="16" t="s">
        <v>41</v>
      </c>
      <c r="D30" s="18">
        <v>22.521008287229545</v>
      </c>
      <c r="E30" s="18">
        <v>2.0699999999999998</v>
      </c>
      <c r="F30" s="18">
        <f t="shared" si="1"/>
        <v>10.879714148420071</v>
      </c>
      <c r="G30" s="26">
        <v>2.9</v>
      </c>
      <c r="H30" s="15"/>
    </row>
    <row r="31" spans="1:8">
      <c r="A31" s="13"/>
      <c r="B31" s="2">
        <v>0</v>
      </c>
      <c r="C31" s="16" t="s">
        <v>42</v>
      </c>
      <c r="D31" s="18">
        <v>22.175344207242002</v>
      </c>
      <c r="E31" s="18">
        <v>2.39</v>
      </c>
      <c r="F31" s="18">
        <f t="shared" si="1"/>
        <v>9.2783866975907952</v>
      </c>
      <c r="G31" s="26">
        <v>3.16</v>
      </c>
      <c r="H31" s="15"/>
    </row>
    <row r="32" spans="1:8">
      <c r="A32" s="13"/>
      <c r="B32" s="2">
        <v>0</v>
      </c>
      <c r="C32" s="16" t="s">
        <v>43</v>
      </c>
      <c r="D32" s="18">
        <v>20.717409445605277</v>
      </c>
      <c r="E32" s="18">
        <v>2.38</v>
      </c>
      <c r="F32" s="18">
        <f t="shared" si="1"/>
        <v>8.7047938847080992</v>
      </c>
      <c r="G32" s="26">
        <v>2.84</v>
      </c>
      <c r="H32" s="15"/>
    </row>
    <row r="33" spans="1:8">
      <c r="A33" s="13"/>
      <c r="B33" s="2">
        <v>0</v>
      </c>
      <c r="C33" s="16" t="s">
        <v>44</v>
      </c>
      <c r="D33" s="18">
        <v>21.717216626292217</v>
      </c>
      <c r="E33" s="18">
        <v>2.19</v>
      </c>
      <c r="F33" s="18">
        <f t="shared" si="1"/>
        <v>9.9165372722795517</v>
      </c>
      <c r="G33" s="26">
        <v>2.73</v>
      </c>
      <c r="H33" s="15"/>
    </row>
    <row r="34" spans="1:8">
      <c r="A34" s="13"/>
      <c r="B34" s="2">
        <v>0</v>
      </c>
      <c r="C34" s="16" t="s">
        <v>45</v>
      </c>
      <c r="D34" s="18">
        <v>24.080654265264755</v>
      </c>
      <c r="E34" s="18">
        <v>2.42</v>
      </c>
      <c r="F34" s="18">
        <f t="shared" si="1"/>
        <v>9.9506835806879153</v>
      </c>
      <c r="G34" s="26">
        <v>3</v>
      </c>
      <c r="H34" s="15"/>
    </row>
    <row r="35" spans="1:8">
      <c r="A35" s="13"/>
      <c r="B35" s="2">
        <v>0</v>
      </c>
      <c r="C35" s="16" t="s">
        <v>46</v>
      </c>
      <c r="D35" s="18">
        <v>22.725339755618389</v>
      </c>
      <c r="E35" s="18">
        <v>2.15</v>
      </c>
      <c r="F35" s="18">
        <f t="shared" si="1"/>
        <v>10.569925467729483</v>
      </c>
      <c r="G35" s="26">
        <v>2.56</v>
      </c>
      <c r="H35" s="15"/>
    </row>
    <row r="36" spans="1:8">
      <c r="A36" s="13"/>
      <c r="B36" s="2">
        <v>0</v>
      </c>
      <c r="C36" s="16" t="s">
        <v>47</v>
      </c>
      <c r="D36" s="18">
        <v>27.2</v>
      </c>
      <c r="E36" s="18"/>
      <c r="F36" s="18"/>
      <c r="G36" s="18">
        <v>4.4000000000000004</v>
      </c>
      <c r="H36" s="15"/>
    </row>
    <row r="37" spans="1:8">
      <c r="A37" s="13"/>
      <c r="C37" s="20" t="s">
        <v>26</v>
      </c>
      <c r="D37" s="23">
        <f>MIN(D20:D36)</f>
        <v>19.524916340558899</v>
      </c>
      <c r="E37" s="23">
        <f>MIN(E20:E36)</f>
        <v>2.0699999999999998</v>
      </c>
      <c r="F37" s="23">
        <f>MIN(F20:F36)</f>
        <v>7.7836549663714276</v>
      </c>
      <c r="G37" s="23">
        <f>MIN(G20:G36)</f>
        <v>2.56</v>
      </c>
      <c r="H37" s="15"/>
    </row>
    <row r="38" spans="1:8">
      <c r="A38" s="13"/>
      <c r="C38" s="20" t="s">
        <v>27</v>
      </c>
      <c r="D38" s="23">
        <f>MAX(D20:D36)</f>
        <v>107.59715583797578</v>
      </c>
      <c r="E38" s="23">
        <f>MAX(E20:E36)</f>
        <v>2.67</v>
      </c>
      <c r="F38" s="23">
        <f>MAX(F20:F36)</f>
        <v>48.249845667253709</v>
      </c>
      <c r="G38" s="23">
        <f>MAX(G20:G36)</f>
        <v>11.03</v>
      </c>
      <c r="H38" s="15"/>
    </row>
    <row r="39" spans="1:8" s="27" customFormat="1">
      <c r="A39" s="13"/>
      <c r="B39" s="13"/>
      <c r="C39" s="20" t="s">
        <v>28</v>
      </c>
      <c r="D39" s="23">
        <f>AVERAGE(D20:D36)</f>
        <v>28.276706163646779</v>
      </c>
      <c r="E39" s="23">
        <f>AVERAGE(E20:E36)</f>
        <v>2.3679999999999999</v>
      </c>
      <c r="F39" s="23">
        <f>AVERAGE(F20:F36)</f>
        <v>12.075121888774174</v>
      </c>
      <c r="G39" s="23">
        <f>AVERAGE(G20:G36)</f>
        <v>3.9917647058823529</v>
      </c>
      <c r="H39" s="15"/>
    </row>
    <row r="40" spans="1:8">
      <c r="A40" s="13"/>
      <c r="B40" s="13"/>
      <c r="C40" s="13"/>
      <c r="D40" s="14"/>
      <c r="E40" s="13"/>
      <c r="F40" s="14"/>
      <c r="G40" s="14"/>
      <c r="H40" s="15"/>
    </row>
    <row r="41" spans="1:8">
      <c r="A41" s="28" t="s">
        <v>48</v>
      </c>
      <c r="B41" s="2">
        <v>0</v>
      </c>
      <c r="C41" s="2" t="s">
        <v>49</v>
      </c>
      <c r="D41" s="18">
        <v>92.91</v>
      </c>
      <c r="H41" s="4" t="s">
        <v>50</v>
      </c>
    </row>
    <row r="42" spans="1:8">
      <c r="A42" s="19"/>
      <c r="B42" s="2">
        <v>0</v>
      </c>
      <c r="C42" s="2" t="s">
        <v>51</v>
      </c>
      <c r="D42" s="18">
        <v>93.65</v>
      </c>
    </row>
    <row r="43" spans="1:8">
      <c r="B43" s="2">
        <v>0</v>
      </c>
      <c r="C43" s="2" t="s">
        <v>52</v>
      </c>
      <c r="D43" s="18">
        <v>60.84</v>
      </c>
    </row>
    <row r="44" spans="1:8">
      <c r="B44" s="2">
        <v>0</v>
      </c>
      <c r="C44" s="2" t="s">
        <v>53</v>
      </c>
      <c r="D44" s="18">
        <v>91.34</v>
      </c>
    </row>
    <row r="45" spans="1:8">
      <c r="A45" s="5"/>
      <c r="B45" s="2">
        <v>0</v>
      </c>
      <c r="C45" s="2" t="s">
        <v>54</v>
      </c>
      <c r="D45" s="18">
        <v>41</v>
      </c>
      <c r="H45" s="4" t="s">
        <v>55</v>
      </c>
    </row>
    <row r="46" spans="1:8">
      <c r="A46" s="5"/>
      <c r="B46" s="2">
        <v>0</v>
      </c>
      <c r="C46" s="2" t="s">
        <v>56</v>
      </c>
      <c r="D46" s="18">
        <v>68</v>
      </c>
    </row>
    <row r="47" spans="1:8">
      <c r="B47" s="2">
        <v>0</v>
      </c>
      <c r="C47" s="2" t="s">
        <v>57</v>
      </c>
      <c r="D47" s="18">
        <v>64</v>
      </c>
    </row>
    <row r="48" spans="1:8">
      <c r="B48" s="2">
        <v>0</v>
      </c>
      <c r="C48" s="2" t="s">
        <v>58</v>
      </c>
      <c r="D48" s="18">
        <v>62</v>
      </c>
    </row>
    <row r="49" spans="2:4">
      <c r="B49" s="2">
        <v>0</v>
      </c>
      <c r="C49" s="2" t="s">
        <v>59</v>
      </c>
      <c r="D49" s="18">
        <v>63</v>
      </c>
    </row>
    <row r="50" spans="2:4">
      <c r="B50" s="2">
        <v>0</v>
      </c>
      <c r="C50" s="2" t="s">
        <v>60</v>
      </c>
      <c r="D50" s="18">
        <v>56</v>
      </c>
    </row>
    <row r="51" spans="2:4">
      <c r="B51" s="2">
        <v>0</v>
      </c>
      <c r="C51" s="2" t="s">
        <v>61</v>
      </c>
      <c r="D51" s="18">
        <v>62</v>
      </c>
    </row>
    <row r="52" spans="2:4">
      <c r="B52" s="2">
        <v>0</v>
      </c>
      <c r="C52" s="2" t="s">
        <v>62</v>
      </c>
      <c r="D52" s="18">
        <v>47</v>
      </c>
    </row>
    <row r="53" spans="2:4">
      <c r="B53" s="2">
        <v>0</v>
      </c>
      <c r="C53" s="2" t="s">
        <v>63</v>
      </c>
      <c r="D53" s="18">
        <v>49</v>
      </c>
    </row>
    <row r="54" spans="2:4">
      <c r="B54" s="2">
        <v>0</v>
      </c>
      <c r="C54" s="2" t="s">
        <v>64</v>
      </c>
      <c r="D54" s="18">
        <v>47</v>
      </c>
    </row>
    <row r="55" spans="2:4">
      <c r="B55" s="2">
        <v>0</v>
      </c>
      <c r="C55" s="2" t="s">
        <v>65</v>
      </c>
      <c r="D55" s="18">
        <v>39</v>
      </c>
    </row>
    <row r="56" spans="2:4">
      <c r="B56" s="2">
        <v>0</v>
      </c>
      <c r="C56" s="2" t="s">
        <v>66</v>
      </c>
      <c r="D56" s="18">
        <v>72</v>
      </c>
    </row>
    <row r="57" spans="2:4">
      <c r="B57" s="2">
        <v>0</v>
      </c>
      <c r="C57" s="2" t="s">
        <v>67</v>
      </c>
      <c r="D57" s="18">
        <v>36</v>
      </c>
    </row>
    <row r="58" spans="2:4">
      <c r="B58" s="2">
        <v>0</v>
      </c>
      <c r="C58" s="2" t="s">
        <v>68</v>
      </c>
      <c r="D58" s="18">
        <v>46</v>
      </c>
    </row>
    <row r="59" spans="2:4">
      <c r="B59" s="2">
        <v>0</v>
      </c>
      <c r="C59" s="2" t="s">
        <v>69</v>
      </c>
      <c r="D59" s="18">
        <v>37</v>
      </c>
    </row>
    <row r="60" spans="2:4">
      <c r="B60" s="2">
        <v>0</v>
      </c>
      <c r="C60" s="2" t="s">
        <v>70</v>
      </c>
      <c r="D60" s="18">
        <v>39</v>
      </c>
    </row>
    <row r="61" spans="2:4">
      <c r="B61" s="2">
        <v>0</v>
      </c>
      <c r="C61" s="2" t="s">
        <v>71</v>
      </c>
      <c r="D61" s="18">
        <v>45</v>
      </c>
    </row>
    <row r="62" spans="2:4">
      <c r="B62" s="2">
        <v>0</v>
      </c>
      <c r="C62" s="2" t="s">
        <v>72</v>
      </c>
      <c r="D62" s="18">
        <v>42</v>
      </c>
    </row>
    <row r="63" spans="2:4">
      <c r="B63" s="2">
        <v>0</v>
      </c>
      <c r="C63" s="2" t="s">
        <v>73</v>
      </c>
      <c r="D63" s="18">
        <v>47</v>
      </c>
    </row>
    <row r="64" spans="2:4">
      <c r="C64" s="22" t="s">
        <v>26</v>
      </c>
      <c r="D64" s="23">
        <f>MIN(D41:D63)</f>
        <v>36</v>
      </c>
    </row>
    <row r="65" spans="1:8">
      <c r="C65" s="22" t="s">
        <v>27</v>
      </c>
      <c r="D65" s="23">
        <f>MAX(D41:D63)</f>
        <v>93.65</v>
      </c>
    </row>
    <row r="66" spans="1:8" s="27" customFormat="1">
      <c r="A66" s="13"/>
      <c r="B66" s="13"/>
      <c r="C66" s="22" t="s">
        <v>28</v>
      </c>
      <c r="D66" s="23">
        <f>AVERAGE(D41:D63)</f>
        <v>56.553913043478261</v>
      </c>
      <c r="E66" s="13"/>
      <c r="F66" s="14"/>
      <c r="G66" s="14"/>
      <c r="H66" s="15"/>
    </row>
    <row r="67" spans="1:8">
      <c r="D67" s="18"/>
    </row>
    <row r="68" spans="1:8">
      <c r="A68" s="28" t="s">
        <v>74</v>
      </c>
      <c r="B68" s="2">
        <v>0</v>
      </c>
      <c r="C68" s="2" t="s">
        <v>75</v>
      </c>
      <c r="D68" s="18">
        <v>48.16</v>
      </c>
      <c r="H68" s="4" t="s">
        <v>55</v>
      </c>
    </row>
    <row r="69" spans="1:8">
      <c r="A69" s="19"/>
      <c r="B69" s="2">
        <v>0</v>
      </c>
      <c r="C69" s="2" t="s">
        <v>76</v>
      </c>
      <c r="D69" s="18">
        <v>53.35</v>
      </c>
    </row>
    <row r="70" spans="1:8">
      <c r="B70" s="2">
        <v>0</v>
      </c>
      <c r="C70" s="2" t="s">
        <v>77</v>
      </c>
      <c r="D70" s="18">
        <v>47.76</v>
      </c>
    </row>
    <row r="71" spans="1:8">
      <c r="A71" s="5"/>
      <c r="B71" s="2">
        <v>0</v>
      </c>
      <c r="C71" s="2" t="s">
        <v>78</v>
      </c>
      <c r="D71" s="18">
        <v>54.77</v>
      </c>
      <c r="E71" s="5"/>
      <c r="F71" s="5"/>
      <c r="G71" s="5"/>
    </row>
    <row r="72" spans="1:8">
      <c r="A72" s="5"/>
      <c r="B72" s="2">
        <v>0</v>
      </c>
      <c r="C72" s="2" t="s">
        <v>79</v>
      </c>
      <c r="D72" s="18">
        <v>65.09</v>
      </c>
      <c r="E72" s="5"/>
      <c r="F72" s="5"/>
      <c r="G72" s="5"/>
    </row>
    <row r="73" spans="1:8">
      <c r="A73" s="5"/>
      <c r="B73" s="2">
        <v>0</v>
      </c>
      <c r="C73" s="2" t="s">
        <v>80</v>
      </c>
      <c r="D73" s="18">
        <v>50.4</v>
      </c>
      <c r="E73" s="5"/>
      <c r="F73" s="5"/>
      <c r="G73" s="5"/>
    </row>
    <row r="74" spans="1:8">
      <c r="A74" s="5"/>
      <c r="B74" s="2">
        <v>0</v>
      </c>
      <c r="C74" s="2" t="s">
        <v>81</v>
      </c>
      <c r="D74" s="18">
        <v>47.87</v>
      </c>
      <c r="E74" s="5"/>
      <c r="F74" s="5"/>
      <c r="G74" s="5"/>
    </row>
    <row r="75" spans="1:8">
      <c r="A75" s="5"/>
      <c r="B75" s="2">
        <v>0</v>
      </c>
      <c r="C75" s="2" t="s">
        <v>82</v>
      </c>
      <c r="D75" s="18">
        <v>46.03</v>
      </c>
      <c r="E75" s="5"/>
      <c r="F75" s="5"/>
      <c r="G75" s="5"/>
    </row>
    <row r="76" spans="1:8">
      <c r="A76" s="5"/>
      <c r="B76" s="2">
        <v>0</v>
      </c>
      <c r="C76" s="2" t="s">
        <v>83</v>
      </c>
      <c r="D76" s="18">
        <v>64.650000000000006</v>
      </c>
      <c r="E76" s="5"/>
      <c r="F76" s="5"/>
      <c r="G76" s="5"/>
    </row>
    <row r="77" spans="1:8">
      <c r="A77" s="5"/>
      <c r="B77" s="2">
        <v>0</v>
      </c>
      <c r="C77" s="2" t="s">
        <v>84</v>
      </c>
      <c r="D77" s="18">
        <v>44.82</v>
      </c>
      <c r="E77" s="5"/>
      <c r="F77" s="5"/>
      <c r="G77" s="5"/>
    </row>
    <row r="78" spans="1:8">
      <c r="A78" s="5"/>
      <c r="B78" s="2">
        <v>0</v>
      </c>
      <c r="C78" s="2" t="s">
        <v>85</v>
      </c>
      <c r="D78" s="18">
        <v>51.13</v>
      </c>
      <c r="E78" s="5"/>
      <c r="F78" s="5"/>
      <c r="G78" s="5"/>
    </row>
    <row r="79" spans="1:8">
      <c r="A79" s="5"/>
      <c r="B79" s="2">
        <v>0</v>
      </c>
      <c r="C79" s="2" t="s">
        <v>86</v>
      </c>
      <c r="D79" s="18">
        <v>51.48</v>
      </c>
      <c r="E79" s="5"/>
      <c r="F79" s="5"/>
      <c r="G79" s="5"/>
    </row>
    <row r="80" spans="1:8">
      <c r="A80" s="5"/>
      <c r="B80" s="2">
        <v>0</v>
      </c>
      <c r="C80" s="2" t="s">
        <v>87</v>
      </c>
      <c r="D80" s="18">
        <v>76.13</v>
      </c>
      <c r="E80" s="5"/>
      <c r="F80" s="5"/>
      <c r="G80" s="5"/>
    </row>
    <row r="81" spans="1:7">
      <c r="A81" s="5"/>
      <c r="B81" s="2">
        <v>0</v>
      </c>
      <c r="C81" s="2" t="s">
        <v>88</v>
      </c>
      <c r="D81" s="18">
        <v>67.58</v>
      </c>
      <c r="E81" s="5"/>
      <c r="F81" s="5"/>
      <c r="G81" s="5"/>
    </row>
    <row r="82" spans="1:7">
      <c r="A82" s="5"/>
      <c r="B82" s="2">
        <v>0</v>
      </c>
      <c r="C82" s="2" t="s">
        <v>89</v>
      </c>
      <c r="D82" s="18">
        <v>69.45</v>
      </c>
      <c r="E82" s="5"/>
      <c r="F82" s="5"/>
      <c r="G82" s="5"/>
    </row>
    <row r="83" spans="1:7">
      <c r="A83" s="5"/>
      <c r="B83" s="2">
        <v>0</v>
      </c>
      <c r="C83" s="2" t="s">
        <v>90</v>
      </c>
      <c r="D83" s="18">
        <v>57.31</v>
      </c>
      <c r="E83" s="5"/>
      <c r="F83" s="5"/>
      <c r="G83" s="5"/>
    </row>
    <row r="84" spans="1:7">
      <c r="A84" s="5"/>
      <c r="B84" s="2">
        <v>0</v>
      </c>
      <c r="C84" s="2" t="s">
        <v>91</v>
      </c>
      <c r="D84" s="18">
        <v>54.49</v>
      </c>
      <c r="E84" s="5"/>
      <c r="F84" s="5"/>
      <c r="G84" s="5"/>
    </row>
    <row r="85" spans="1:7">
      <c r="A85" s="5"/>
      <c r="B85" s="2">
        <v>0</v>
      </c>
      <c r="C85" s="2" t="s">
        <v>92</v>
      </c>
      <c r="D85" s="18">
        <v>48.91</v>
      </c>
      <c r="E85" s="5"/>
      <c r="F85" s="5"/>
      <c r="G85" s="5"/>
    </row>
    <row r="86" spans="1:7">
      <c r="A86" s="5"/>
      <c r="B86" s="2">
        <v>0</v>
      </c>
      <c r="C86" s="2" t="s">
        <v>93</v>
      </c>
      <c r="D86" s="18">
        <v>35.340000000000003</v>
      </c>
      <c r="E86" s="5"/>
      <c r="F86" s="5"/>
      <c r="G86" s="5"/>
    </row>
    <row r="87" spans="1:7">
      <c r="A87" s="5"/>
      <c r="B87" s="2">
        <v>0</v>
      </c>
      <c r="C87" s="2" t="s">
        <v>94</v>
      </c>
      <c r="D87" s="18">
        <v>49.63</v>
      </c>
      <c r="E87" s="5"/>
      <c r="F87" s="5"/>
      <c r="G87" s="5"/>
    </row>
    <row r="88" spans="1:7">
      <c r="A88" s="5"/>
      <c r="B88" s="2">
        <v>0</v>
      </c>
      <c r="C88" s="2" t="s">
        <v>95</v>
      </c>
      <c r="D88" s="18">
        <v>61.14</v>
      </c>
      <c r="E88" s="5"/>
      <c r="F88" s="5"/>
      <c r="G88" s="5"/>
    </row>
    <row r="89" spans="1:7">
      <c r="A89" s="5"/>
      <c r="B89" s="2">
        <v>0</v>
      </c>
      <c r="C89" s="2" t="s">
        <v>96</v>
      </c>
      <c r="D89" s="18">
        <v>58.14</v>
      </c>
      <c r="E89" s="5"/>
      <c r="F89" s="5"/>
      <c r="G89" s="5"/>
    </row>
    <row r="90" spans="1:7">
      <c r="A90" s="5"/>
      <c r="B90" s="2">
        <v>0</v>
      </c>
      <c r="C90" s="2" t="s">
        <v>97</v>
      </c>
      <c r="D90" s="18">
        <v>52.61</v>
      </c>
      <c r="E90" s="5"/>
      <c r="F90" s="5"/>
      <c r="G90" s="5"/>
    </row>
    <row r="91" spans="1:7">
      <c r="A91" s="5"/>
      <c r="B91" s="2">
        <v>0</v>
      </c>
      <c r="C91" s="2" t="s">
        <v>98</v>
      </c>
      <c r="D91" s="18">
        <v>54.03</v>
      </c>
      <c r="E91" s="5"/>
      <c r="F91" s="5"/>
      <c r="G91" s="5"/>
    </row>
    <row r="92" spans="1:7">
      <c r="A92" s="5"/>
      <c r="B92" s="2">
        <v>0</v>
      </c>
      <c r="C92" s="2" t="s">
        <v>99</v>
      </c>
      <c r="D92" s="18">
        <v>64.540000000000006</v>
      </c>
      <c r="E92" s="5"/>
      <c r="F92" s="5"/>
      <c r="G92" s="5"/>
    </row>
    <row r="93" spans="1:7">
      <c r="A93" s="5"/>
      <c r="B93" s="2">
        <v>0</v>
      </c>
      <c r="C93" s="2" t="s">
        <v>100</v>
      </c>
      <c r="D93" s="18">
        <v>51.43</v>
      </c>
      <c r="E93" s="5"/>
      <c r="F93" s="5"/>
      <c r="G93" s="5"/>
    </row>
    <row r="94" spans="1:7">
      <c r="A94" s="5"/>
      <c r="B94" s="2">
        <v>0</v>
      </c>
      <c r="C94" s="2" t="s">
        <v>101</v>
      </c>
      <c r="D94" s="18">
        <v>62.71</v>
      </c>
      <c r="E94" s="5"/>
      <c r="F94" s="5"/>
      <c r="G94" s="5"/>
    </row>
    <row r="95" spans="1:7">
      <c r="A95" s="5"/>
      <c r="B95" s="2">
        <v>0</v>
      </c>
      <c r="C95" s="2" t="s">
        <v>102</v>
      </c>
      <c r="D95" s="18">
        <v>55.8</v>
      </c>
      <c r="E95" s="5"/>
      <c r="F95" s="5"/>
      <c r="G95" s="5"/>
    </row>
    <row r="96" spans="1:7">
      <c r="A96" s="5"/>
      <c r="B96" s="2">
        <v>0</v>
      </c>
      <c r="C96" s="2" t="s">
        <v>103</v>
      </c>
      <c r="D96" s="18">
        <v>55.81</v>
      </c>
      <c r="E96" s="5"/>
      <c r="F96" s="5"/>
      <c r="G96" s="5"/>
    </row>
    <row r="97" spans="1:7">
      <c r="A97" s="5"/>
      <c r="B97" s="2">
        <v>0</v>
      </c>
      <c r="C97" s="2" t="s">
        <v>104</v>
      </c>
      <c r="D97" s="18">
        <v>51.41</v>
      </c>
      <c r="E97" s="5"/>
      <c r="F97" s="5"/>
      <c r="G97" s="5"/>
    </row>
    <row r="98" spans="1:7">
      <c r="A98" s="5"/>
      <c r="B98" s="2">
        <v>0</v>
      </c>
      <c r="C98" s="2" t="s">
        <v>105</v>
      </c>
      <c r="D98" s="18">
        <v>60.71</v>
      </c>
      <c r="E98" s="5"/>
      <c r="F98" s="5"/>
      <c r="G98" s="5"/>
    </row>
    <row r="99" spans="1:7">
      <c r="A99" s="5"/>
      <c r="B99" s="2">
        <v>0</v>
      </c>
      <c r="C99" s="2" t="s">
        <v>106</v>
      </c>
      <c r="D99" s="18">
        <v>54.72</v>
      </c>
      <c r="E99" s="5"/>
      <c r="F99" s="5"/>
      <c r="G99" s="5"/>
    </row>
    <row r="100" spans="1:7">
      <c r="A100" s="5"/>
      <c r="B100" s="2">
        <v>0</v>
      </c>
      <c r="C100" s="2" t="s">
        <v>107</v>
      </c>
      <c r="D100" s="18">
        <v>38.15</v>
      </c>
      <c r="E100" s="5"/>
      <c r="F100" s="5"/>
      <c r="G100" s="5"/>
    </row>
    <row r="101" spans="1:7">
      <c r="A101" s="5"/>
      <c r="B101" s="2">
        <v>0</v>
      </c>
      <c r="C101" s="2" t="s">
        <v>108</v>
      </c>
      <c r="D101" s="18">
        <v>52.13</v>
      </c>
      <c r="E101" s="5"/>
      <c r="F101" s="5"/>
      <c r="G101" s="5"/>
    </row>
    <row r="102" spans="1:7">
      <c r="A102" s="5"/>
      <c r="B102" s="2">
        <v>0</v>
      </c>
      <c r="C102" s="2" t="s">
        <v>109</v>
      </c>
      <c r="D102" s="18">
        <v>47.25</v>
      </c>
      <c r="E102" s="5"/>
      <c r="F102" s="5"/>
      <c r="G102" s="5"/>
    </row>
    <row r="103" spans="1:7">
      <c r="A103" s="5"/>
      <c r="B103" s="2">
        <v>0</v>
      </c>
      <c r="C103" s="2" t="s">
        <v>110</v>
      </c>
      <c r="D103" s="18">
        <v>53.25</v>
      </c>
      <c r="E103" s="5"/>
      <c r="F103" s="5"/>
      <c r="G103" s="5"/>
    </row>
    <row r="104" spans="1:7">
      <c r="A104" s="5"/>
      <c r="B104" s="2">
        <v>0</v>
      </c>
      <c r="C104" s="2" t="s">
        <v>111</v>
      </c>
      <c r="D104" s="18">
        <v>49.34</v>
      </c>
      <c r="E104" s="5"/>
      <c r="F104" s="5"/>
      <c r="G104" s="5"/>
    </row>
    <row r="105" spans="1:7">
      <c r="A105" s="5"/>
      <c r="B105" s="2">
        <v>0</v>
      </c>
      <c r="C105" s="2" t="s">
        <v>112</v>
      </c>
      <c r="D105" s="18">
        <v>48.78</v>
      </c>
      <c r="E105" s="5"/>
      <c r="F105" s="5"/>
      <c r="G105" s="5"/>
    </row>
    <row r="106" spans="1:7">
      <c r="A106" s="5"/>
      <c r="B106" s="2">
        <v>0</v>
      </c>
      <c r="C106" s="2" t="s">
        <v>113</v>
      </c>
      <c r="D106" s="18">
        <v>50.51</v>
      </c>
      <c r="E106" s="5"/>
      <c r="F106" s="5"/>
      <c r="G106" s="5"/>
    </row>
    <row r="107" spans="1:7">
      <c r="A107" s="5"/>
      <c r="B107" s="2">
        <v>0</v>
      </c>
      <c r="C107" s="2" t="s">
        <v>114</v>
      </c>
      <c r="D107" s="18">
        <v>51.75</v>
      </c>
      <c r="E107" s="5"/>
      <c r="F107" s="5"/>
      <c r="G107" s="5"/>
    </row>
    <row r="108" spans="1:7">
      <c r="A108" s="5"/>
      <c r="B108" s="2">
        <v>0</v>
      </c>
      <c r="C108" s="2" t="s">
        <v>115</v>
      </c>
      <c r="D108" s="18">
        <v>47.47</v>
      </c>
      <c r="E108" s="5"/>
      <c r="F108" s="5"/>
      <c r="G108" s="5"/>
    </row>
    <row r="109" spans="1:7">
      <c r="A109" s="5"/>
      <c r="B109" s="2">
        <v>0</v>
      </c>
      <c r="C109" s="2" t="s">
        <v>116</v>
      </c>
      <c r="D109" s="18">
        <v>48.94</v>
      </c>
      <c r="E109" s="5"/>
      <c r="F109" s="5"/>
      <c r="G109" s="5"/>
    </row>
    <row r="110" spans="1:7">
      <c r="A110" s="5"/>
      <c r="B110" s="2">
        <v>0</v>
      </c>
      <c r="C110" s="2" t="s">
        <v>117</v>
      </c>
      <c r="D110" s="18">
        <v>48.87</v>
      </c>
      <c r="E110" s="5"/>
      <c r="F110" s="5"/>
      <c r="G110" s="5"/>
    </row>
    <row r="111" spans="1:7">
      <c r="A111" s="5"/>
      <c r="B111" s="2">
        <v>0</v>
      </c>
      <c r="C111" s="2" t="s">
        <v>118</v>
      </c>
      <c r="D111" s="18">
        <v>49.96</v>
      </c>
      <c r="E111" s="5"/>
      <c r="F111" s="5"/>
      <c r="G111" s="5"/>
    </row>
    <row r="112" spans="1:7">
      <c r="A112" s="5"/>
      <c r="B112" s="2">
        <v>0</v>
      </c>
      <c r="C112" s="2" t="s">
        <v>119</v>
      </c>
      <c r="D112" s="18">
        <v>52.05</v>
      </c>
      <c r="E112" s="5"/>
      <c r="F112" s="5"/>
      <c r="G112" s="5"/>
    </row>
    <row r="113" spans="1:7">
      <c r="A113" s="5"/>
      <c r="B113" s="2">
        <v>0</v>
      </c>
      <c r="C113" s="2" t="s">
        <v>120</v>
      </c>
      <c r="D113" s="18">
        <v>47.36</v>
      </c>
      <c r="E113" s="5"/>
      <c r="F113" s="5"/>
      <c r="G113" s="5"/>
    </row>
    <row r="114" spans="1:7">
      <c r="A114" s="5"/>
      <c r="B114" s="2">
        <v>0</v>
      </c>
      <c r="C114" s="2" t="s">
        <v>121</v>
      </c>
      <c r="D114" s="18">
        <v>49.14</v>
      </c>
      <c r="E114" s="5"/>
      <c r="F114" s="5"/>
      <c r="G114" s="5"/>
    </row>
    <row r="115" spans="1:7">
      <c r="A115" s="5"/>
      <c r="B115" s="2">
        <v>0</v>
      </c>
      <c r="C115" s="2" t="s">
        <v>122</v>
      </c>
      <c r="D115" s="18">
        <v>48.82</v>
      </c>
      <c r="E115" s="5"/>
      <c r="F115" s="5"/>
      <c r="G115" s="5"/>
    </row>
    <row r="116" spans="1:7">
      <c r="A116" s="5"/>
      <c r="B116" s="2">
        <v>0</v>
      </c>
      <c r="C116" s="2" t="s">
        <v>123</v>
      </c>
      <c r="D116" s="18">
        <v>52.54</v>
      </c>
      <c r="E116" s="5"/>
      <c r="F116" s="5"/>
      <c r="G116" s="5"/>
    </row>
    <row r="117" spans="1:7">
      <c r="A117" s="5"/>
      <c r="B117" s="2">
        <v>0</v>
      </c>
      <c r="C117" s="2" t="s">
        <v>124</v>
      </c>
      <c r="D117" s="18">
        <v>53.96</v>
      </c>
      <c r="E117" s="5"/>
      <c r="F117" s="5"/>
      <c r="G117" s="5"/>
    </row>
    <row r="118" spans="1:7">
      <c r="A118" s="5"/>
      <c r="B118" s="2">
        <v>0</v>
      </c>
      <c r="C118" s="2" t="s">
        <v>125</v>
      </c>
      <c r="D118" s="18">
        <v>49.9</v>
      </c>
      <c r="E118" s="5"/>
      <c r="F118" s="5"/>
      <c r="G118" s="5"/>
    </row>
    <row r="119" spans="1:7">
      <c r="A119" s="5"/>
      <c r="B119" s="2">
        <v>0</v>
      </c>
      <c r="C119" s="2" t="s">
        <v>126</v>
      </c>
      <c r="D119" s="18">
        <v>49.51</v>
      </c>
      <c r="E119" s="5"/>
      <c r="F119" s="5"/>
      <c r="G119" s="5"/>
    </row>
    <row r="120" spans="1:7">
      <c r="A120" s="5"/>
      <c r="B120" s="2">
        <v>0</v>
      </c>
      <c r="C120" s="2" t="s">
        <v>127</v>
      </c>
      <c r="D120" s="18">
        <v>51.34</v>
      </c>
      <c r="E120" s="5"/>
      <c r="F120" s="5"/>
      <c r="G120" s="5"/>
    </row>
    <row r="121" spans="1:7">
      <c r="A121" s="5"/>
      <c r="B121" s="2">
        <v>0</v>
      </c>
      <c r="C121" s="2" t="s">
        <v>128</v>
      </c>
      <c r="D121" s="18">
        <v>49.58</v>
      </c>
      <c r="E121" s="5"/>
      <c r="F121" s="5"/>
      <c r="G121" s="5"/>
    </row>
    <row r="122" spans="1:7">
      <c r="A122" s="5"/>
      <c r="B122" s="2">
        <v>0</v>
      </c>
      <c r="C122" s="2" t="s">
        <v>129</v>
      </c>
      <c r="D122" s="18">
        <v>59.09</v>
      </c>
      <c r="E122" s="5"/>
      <c r="F122" s="5"/>
      <c r="G122" s="5"/>
    </row>
    <row r="123" spans="1:7">
      <c r="A123" s="5"/>
      <c r="B123" s="2">
        <v>0</v>
      </c>
      <c r="C123" s="2" t="s">
        <v>130</v>
      </c>
      <c r="D123" s="18">
        <v>51.19</v>
      </c>
      <c r="E123" s="5"/>
      <c r="F123" s="5"/>
      <c r="G123" s="5"/>
    </row>
    <row r="124" spans="1:7">
      <c r="A124" s="5"/>
      <c r="B124" s="2">
        <v>0</v>
      </c>
      <c r="C124" s="2" t="s">
        <v>131</v>
      </c>
      <c r="D124" s="18">
        <v>49.99</v>
      </c>
      <c r="E124" s="5"/>
      <c r="F124" s="5"/>
      <c r="G124" s="5"/>
    </row>
    <row r="125" spans="1:7">
      <c r="A125" s="5"/>
      <c r="B125" s="2">
        <v>0</v>
      </c>
      <c r="C125" s="2" t="s">
        <v>132</v>
      </c>
      <c r="D125" s="18">
        <v>50.02</v>
      </c>
      <c r="E125" s="5"/>
      <c r="F125" s="5"/>
      <c r="G125" s="5"/>
    </row>
    <row r="126" spans="1:7">
      <c r="A126" s="5"/>
      <c r="B126" s="2">
        <v>0</v>
      </c>
      <c r="C126" s="2" t="s">
        <v>133</v>
      </c>
      <c r="D126" s="18">
        <v>49.87</v>
      </c>
      <c r="E126" s="5"/>
      <c r="F126" s="5"/>
      <c r="G126" s="5"/>
    </row>
    <row r="127" spans="1:7">
      <c r="A127" s="5"/>
      <c r="B127" s="2">
        <v>0</v>
      </c>
      <c r="C127" s="2" t="s">
        <v>134</v>
      </c>
      <c r="D127" s="18">
        <v>53.35</v>
      </c>
      <c r="E127" s="5"/>
      <c r="F127" s="5"/>
      <c r="G127" s="5"/>
    </row>
    <row r="128" spans="1:7">
      <c r="A128" s="5"/>
      <c r="B128" s="2">
        <v>0</v>
      </c>
      <c r="C128" s="2" t="s">
        <v>135</v>
      </c>
      <c r="D128" s="18">
        <v>49.88</v>
      </c>
      <c r="E128" s="5"/>
      <c r="F128" s="5"/>
      <c r="G128" s="5"/>
    </row>
    <row r="129" spans="1:8">
      <c r="A129" s="5"/>
      <c r="B129" s="2">
        <v>0</v>
      </c>
      <c r="C129" s="2" t="s">
        <v>136</v>
      </c>
      <c r="D129" s="18">
        <v>53.29</v>
      </c>
      <c r="E129" s="5"/>
      <c r="F129" s="5"/>
      <c r="G129" s="5"/>
    </row>
    <row r="130" spans="1:8">
      <c r="A130" s="5"/>
      <c r="B130" s="2">
        <v>0</v>
      </c>
      <c r="C130" s="2" t="s">
        <v>137</v>
      </c>
      <c r="D130" s="18">
        <v>51.41</v>
      </c>
      <c r="E130" s="5"/>
      <c r="F130" s="5"/>
      <c r="G130" s="5"/>
    </row>
    <row r="131" spans="1:8">
      <c r="A131" s="5"/>
      <c r="B131" s="2">
        <v>0</v>
      </c>
      <c r="C131" s="2" t="s">
        <v>138</v>
      </c>
      <c r="D131" s="18">
        <v>48.83</v>
      </c>
      <c r="E131" s="5"/>
      <c r="F131" s="5"/>
      <c r="G131" s="5"/>
    </row>
    <row r="132" spans="1:8">
      <c r="A132" s="5"/>
      <c r="B132" s="2">
        <v>0</v>
      </c>
      <c r="C132" s="2" t="s">
        <v>139</v>
      </c>
      <c r="D132" s="18">
        <v>58.54</v>
      </c>
      <c r="E132" s="5"/>
      <c r="F132" s="5"/>
      <c r="G132" s="5"/>
    </row>
    <row r="133" spans="1:8">
      <c r="A133" s="5"/>
      <c r="B133" s="2">
        <v>0</v>
      </c>
      <c r="C133" s="2" t="s">
        <v>140</v>
      </c>
      <c r="D133" s="18">
        <v>54.35</v>
      </c>
      <c r="E133" s="5"/>
      <c r="F133" s="5"/>
      <c r="G133" s="5"/>
    </row>
    <row r="134" spans="1:8">
      <c r="A134" s="5"/>
      <c r="B134" s="2">
        <v>0</v>
      </c>
      <c r="C134" s="2" t="s">
        <v>141</v>
      </c>
      <c r="D134" s="18">
        <v>54.02</v>
      </c>
      <c r="E134" s="5"/>
      <c r="F134" s="5"/>
      <c r="G134" s="5"/>
    </row>
    <row r="135" spans="1:8">
      <c r="B135" s="2">
        <v>0</v>
      </c>
      <c r="C135" s="2" t="s">
        <v>142</v>
      </c>
      <c r="D135" s="18">
        <v>58.66</v>
      </c>
    </row>
    <row r="136" spans="1:8">
      <c r="B136" s="2">
        <v>0</v>
      </c>
      <c r="C136" s="2" t="s">
        <v>143</v>
      </c>
      <c r="D136" s="18">
        <v>54.15</v>
      </c>
    </row>
    <row r="137" spans="1:8">
      <c r="B137" s="2">
        <v>0</v>
      </c>
      <c r="C137" s="2" t="s">
        <v>144</v>
      </c>
      <c r="D137" s="18">
        <v>50.76</v>
      </c>
    </row>
    <row r="138" spans="1:8">
      <c r="B138" s="2">
        <v>0</v>
      </c>
      <c r="C138" s="2" t="s">
        <v>145</v>
      </c>
      <c r="D138" s="18">
        <v>36.450000000000003</v>
      </c>
    </row>
    <row r="139" spans="1:8">
      <c r="A139" s="2" t="s">
        <v>146</v>
      </c>
      <c r="B139" s="2">
        <v>0</v>
      </c>
      <c r="C139" s="2" t="s">
        <v>147</v>
      </c>
      <c r="D139" s="18">
        <v>78.11</v>
      </c>
      <c r="E139" s="18">
        <v>11.7</v>
      </c>
      <c r="F139" s="18">
        <f>D139/E139</f>
        <v>6.6760683760683763</v>
      </c>
      <c r="G139" s="18">
        <v>26.3</v>
      </c>
      <c r="H139" s="4" t="s">
        <v>148</v>
      </c>
    </row>
    <row r="140" spans="1:8">
      <c r="A140" s="19"/>
      <c r="B140" s="2">
        <v>0</v>
      </c>
      <c r="C140" s="2" t="s">
        <v>149</v>
      </c>
      <c r="D140" s="18">
        <v>56.15</v>
      </c>
      <c r="E140" s="18">
        <v>12</v>
      </c>
      <c r="F140" s="18">
        <f>D140/E140</f>
        <v>4.6791666666666663</v>
      </c>
      <c r="G140" s="18">
        <v>26.5</v>
      </c>
    </row>
    <row r="141" spans="1:8">
      <c r="B141" s="2">
        <v>0</v>
      </c>
      <c r="C141" s="2" t="s">
        <v>150</v>
      </c>
      <c r="D141" s="18">
        <v>61.18</v>
      </c>
      <c r="E141" s="18">
        <v>11.7</v>
      </c>
      <c r="F141" s="18">
        <f>D141/E141</f>
        <v>5.2290598290598291</v>
      </c>
      <c r="G141" s="18">
        <v>31.2</v>
      </c>
    </row>
    <row r="142" spans="1:8">
      <c r="B142" s="2">
        <v>0</v>
      </c>
      <c r="C142" s="2" t="s">
        <v>151</v>
      </c>
      <c r="D142" s="18">
        <v>62.85</v>
      </c>
      <c r="E142" s="18">
        <v>12.3</v>
      </c>
      <c r="F142" s="18">
        <f>D142/E142</f>
        <v>5.1097560975609753</v>
      </c>
      <c r="G142" s="18">
        <v>30.8</v>
      </c>
    </row>
    <row r="143" spans="1:8">
      <c r="A143" s="2" t="s">
        <v>152</v>
      </c>
      <c r="B143" s="2">
        <v>0</v>
      </c>
      <c r="C143" s="2" t="s">
        <v>153</v>
      </c>
      <c r="D143" s="18">
        <v>54.9</v>
      </c>
      <c r="E143" s="18">
        <v>12.5</v>
      </c>
      <c r="F143" s="18">
        <f>D143/E143</f>
        <v>4.3919999999999995</v>
      </c>
      <c r="G143" s="18">
        <v>15.3</v>
      </c>
      <c r="H143" s="4" t="s">
        <v>148</v>
      </c>
    </row>
    <row r="144" spans="1:8">
      <c r="A144" s="19"/>
      <c r="C144" s="22" t="s">
        <v>26</v>
      </c>
      <c r="D144" s="23">
        <f>MIN(D68:D143)</f>
        <v>35.340000000000003</v>
      </c>
      <c r="E144" s="23">
        <f>MIN(E68:E143)</f>
        <v>11.7</v>
      </c>
      <c r="F144" s="23">
        <f>MIN(F68:F143)</f>
        <v>4.3919999999999995</v>
      </c>
      <c r="G144" s="23">
        <f>MIN(G68:G143)</f>
        <v>15.3</v>
      </c>
    </row>
    <row r="145" spans="1:11">
      <c r="C145" s="22" t="s">
        <v>27</v>
      </c>
      <c r="D145" s="23">
        <f>MAX(D68:D143)</f>
        <v>78.11</v>
      </c>
      <c r="E145" s="23">
        <f>MAX(E68:E143)</f>
        <v>12.5</v>
      </c>
      <c r="F145" s="23">
        <f>MAX(F68:F143)</f>
        <v>6.6760683760683763</v>
      </c>
      <c r="G145" s="23">
        <f>MAX(G68:G143)</f>
        <v>31.2</v>
      </c>
    </row>
    <row r="146" spans="1:11">
      <c r="C146" s="22" t="s">
        <v>28</v>
      </c>
      <c r="D146" s="23">
        <f>AVERAGE(D68:D143)</f>
        <v>53.355789473684219</v>
      </c>
      <c r="E146" s="23">
        <f>AVERAGE(E68:E143)</f>
        <v>12.040000000000001</v>
      </c>
      <c r="F146" s="23">
        <f>AVERAGE(F68:F143)</f>
        <v>5.2172101938711695</v>
      </c>
      <c r="G146" s="23">
        <f>AVERAGE(G68:G143)</f>
        <v>26.02</v>
      </c>
    </row>
    <row r="148" spans="1:11">
      <c r="A148" s="28" t="s">
        <v>154</v>
      </c>
      <c r="B148" s="3">
        <v>0.5</v>
      </c>
      <c r="C148" s="2" t="s">
        <v>155</v>
      </c>
      <c r="D148" s="18">
        <v>49.289672338851517</v>
      </c>
      <c r="E148" s="18"/>
      <c r="G148" s="18">
        <v>12.7</v>
      </c>
      <c r="H148" s="4" t="s">
        <v>156</v>
      </c>
      <c r="J148" s="2"/>
      <c r="K148" s="18"/>
    </row>
    <row r="149" spans="1:11">
      <c r="A149" s="19"/>
      <c r="B149" s="3">
        <v>1</v>
      </c>
      <c r="C149" s="2" t="s">
        <v>157</v>
      </c>
      <c r="D149" s="18">
        <v>48.199786164860171</v>
      </c>
      <c r="E149" s="18"/>
      <c r="G149" s="18">
        <v>11.3</v>
      </c>
      <c r="J149" s="2"/>
      <c r="K149" s="18"/>
    </row>
    <row r="150" spans="1:11">
      <c r="B150" s="3">
        <v>2.5</v>
      </c>
      <c r="C150" s="2" t="s">
        <v>158</v>
      </c>
      <c r="D150" s="18">
        <v>36.625901379319508</v>
      </c>
      <c r="E150" s="18"/>
      <c r="G150" s="18">
        <v>14.7</v>
      </c>
      <c r="J150" s="2"/>
      <c r="K150" s="18"/>
    </row>
    <row r="151" spans="1:11">
      <c r="B151" s="3">
        <v>2.9</v>
      </c>
      <c r="C151" s="2" t="s">
        <v>159</v>
      </c>
      <c r="D151" s="18">
        <v>45.303685335770311</v>
      </c>
      <c r="E151" s="18"/>
      <c r="G151" s="18">
        <v>27.5</v>
      </c>
      <c r="J151" s="2"/>
      <c r="K151" s="18"/>
    </row>
    <row r="152" spans="1:11">
      <c r="B152" s="3">
        <v>4.4000000000000004</v>
      </c>
      <c r="C152" s="2" t="s">
        <v>160</v>
      </c>
      <c r="D152" s="18">
        <v>42.060969483152157</v>
      </c>
      <c r="E152" s="18"/>
      <c r="G152" s="18">
        <v>20.2</v>
      </c>
      <c r="J152" s="2"/>
      <c r="K152" s="18"/>
    </row>
    <row r="153" spans="1:11">
      <c r="B153" s="3">
        <v>5.9</v>
      </c>
      <c r="C153" s="2" t="s">
        <v>161</v>
      </c>
      <c r="D153" s="18">
        <v>47.90945617878382</v>
      </c>
      <c r="E153" s="18"/>
      <c r="G153" s="18">
        <v>6.3</v>
      </c>
      <c r="J153" s="2"/>
      <c r="K153" s="18"/>
    </row>
    <row r="154" spans="1:11">
      <c r="B154" s="3"/>
      <c r="C154" s="22" t="s">
        <v>26</v>
      </c>
      <c r="D154" s="23">
        <f>MIN(D148:D153)</f>
        <v>36.625901379319508</v>
      </c>
      <c r="E154" s="23"/>
      <c r="F154" s="23"/>
      <c r="G154" s="23">
        <f>MIN(G148:G153)</f>
        <v>6.3</v>
      </c>
      <c r="J154" s="2"/>
      <c r="K154" s="18"/>
    </row>
    <row r="155" spans="1:11">
      <c r="B155" s="3"/>
      <c r="C155" s="22" t="s">
        <v>27</v>
      </c>
      <c r="D155" s="23">
        <f>MAX(D148:D153)</f>
        <v>49.289672338851517</v>
      </c>
      <c r="E155" s="23"/>
      <c r="F155" s="23"/>
      <c r="G155" s="23">
        <f>MAX(G148:G153)</f>
        <v>27.5</v>
      </c>
      <c r="J155" s="2"/>
      <c r="K155" s="18"/>
    </row>
    <row r="156" spans="1:11">
      <c r="B156" s="3"/>
      <c r="C156" s="22" t="s">
        <v>28</v>
      </c>
      <c r="D156" s="23">
        <f>AVERAGE(D148:D153)</f>
        <v>44.898245146789577</v>
      </c>
      <c r="E156" s="23"/>
      <c r="F156" s="23"/>
      <c r="G156" s="23">
        <f>AVERAGE(G148:G153)</f>
        <v>15.450000000000001</v>
      </c>
      <c r="J156" s="2"/>
      <c r="K156" s="18"/>
    </row>
    <row r="157" spans="1:11">
      <c r="B157" s="3"/>
      <c r="D157" s="18"/>
      <c r="E157" s="18"/>
      <c r="G157" s="18"/>
      <c r="J157" s="2"/>
      <c r="K157" s="18"/>
    </row>
    <row r="158" spans="1:11">
      <c r="A158" s="28" t="s">
        <v>154</v>
      </c>
      <c r="B158" s="3">
        <v>24.5</v>
      </c>
      <c r="C158" s="2" t="s">
        <v>162</v>
      </c>
      <c r="D158" s="18">
        <v>73.134506174953501</v>
      </c>
      <c r="E158" s="18"/>
      <c r="G158" s="18">
        <v>40.9</v>
      </c>
      <c r="H158" s="4" t="s">
        <v>156</v>
      </c>
      <c r="J158" s="2"/>
      <c r="K158" s="18"/>
    </row>
    <row r="159" spans="1:11">
      <c r="A159" s="29"/>
      <c r="B159" s="3">
        <v>27.7</v>
      </c>
      <c r="C159" s="2" t="s">
        <v>163</v>
      </c>
      <c r="D159" s="18">
        <v>30.315000000000001</v>
      </c>
      <c r="E159" s="18"/>
      <c r="G159" s="18">
        <v>9</v>
      </c>
      <c r="H159" s="4" t="s">
        <v>164</v>
      </c>
      <c r="J159" s="2"/>
      <c r="K159" s="18"/>
    </row>
    <row r="160" spans="1:11">
      <c r="A160" s="30"/>
      <c r="B160" s="3">
        <v>29.1</v>
      </c>
      <c r="C160" s="2" t="s">
        <v>165</v>
      </c>
      <c r="D160" s="18">
        <v>72.849999999999994</v>
      </c>
      <c r="E160" s="18"/>
      <c r="G160" s="18">
        <v>35.299999999999997</v>
      </c>
      <c r="J160" s="2"/>
      <c r="K160" s="18"/>
    </row>
    <row r="161" spans="1:11">
      <c r="B161" s="3">
        <v>29.5</v>
      </c>
      <c r="C161" s="2" t="s">
        <v>166</v>
      </c>
      <c r="D161" s="18">
        <v>110.56927502341139</v>
      </c>
      <c r="E161" s="18"/>
      <c r="G161" s="18">
        <v>88.9</v>
      </c>
      <c r="H161" s="4" t="s">
        <v>156</v>
      </c>
      <c r="J161" s="2"/>
      <c r="K161" s="18"/>
    </row>
    <row r="162" spans="1:11">
      <c r="B162" s="3"/>
      <c r="C162" s="22" t="s">
        <v>26</v>
      </c>
      <c r="D162" s="23">
        <f>MIN(D158:D161)</f>
        <v>30.315000000000001</v>
      </c>
      <c r="E162" s="23"/>
      <c r="F162" s="23"/>
      <c r="G162" s="23">
        <f>MIN(G158:G161)</f>
        <v>9</v>
      </c>
      <c r="J162" s="2"/>
      <c r="K162" s="18"/>
    </row>
    <row r="163" spans="1:11">
      <c r="B163" s="3"/>
      <c r="C163" s="22" t="s">
        <v>27</v>
      </c>
      <c r="D163" s="23">
        <f>MAX(D158:D161)</f>
        <v>110.56927502341139</v>
      </c>
      <c r="E163" s="23"/>
      <c r="F163" s="23"/>
      <c r="G163" s="23">
        <f>MAX(G158:G161)</f>
        <v>88.9</v>
      </c>
      <c r="J163" s="2"/>
      <c r="K163" s="18"/>
    </row>
    <row r="164" spans="1:11">
      <c r="B164" s="3"/>
      <c r="C164" s="22" t="s">
        <v>28</v>
      </c>
      <c r="D164" s="23">
        <f>AVERAGE(D158:D161)</f>
        <v>71.717195299591225</v>
      </c>
      <c r="E164" s="23"/>
      <c r="F164" s="23"/>
      <c r="G164" s="23">
        <f>AVERAGE(G158:G161)</f>
        <v>43.524999999999999</v>
      </c>
      <c r="J164" s="2"/>
      <c r="K164" s="18"/>
    </row>
    <row r="165" spans="1:11">
      <c r="B165" s="3"/>
      <c r="D165" s="18"/>
      <c r="E165" s="18"/>
      <c r="G165" s="18"/>
      <c r="J165" s="2"/>
      <c r="K165" s="18"/>
    </row>
    <row r="166" spans="1:11">
      <c r="A166" s="28" t="s">
        <v>154</v>
      </c>
      <c r="B166" s="3">
        <v>31.4</v>
      </c>
      <c r="C166" s="2" t="s">
        <v>167</v>
      </c>
      <c r="D166" s="18">
        <v>85.66</v>
      </c>
      <c r="E166" s="31"/>
      <c r="F166" s="5"/>
      <c r="G166" s="18">
        <v>58</v>
      </c>
      <c r="H166" s="4" t="s">
        <v>164</v>
      </c>
      <c r="J166" s="2"/>
      <c r="K166" s="18"/>
    </row>
    <row r="167" spans="1:11">
      <c r="A167" s="19"/>
      <c r="B167" s="3">
        <v>31.8</v>
      </c>
      <c r="C167" s="2" t="s">
        <v>168</v>
      </c>
      <c r="D167" s="18">
        <v>93.734999999999999</v>
      </c>
      <c r="E167" s="31"/>
      <c r="F167" s="5"/>
      <c r="G167" s="18">
        <v>75.5</v>
      </c>
      <c r="J167" s="2"/>
      <c r="K167" s="18"/>
    </row>
    <row r="168" spans="1:11">
      <c r="B168" s="3">
        <v>31.9</v>
      </c>
      <c r="C168" s="2" t="s">
        <v>169</v>
      </c>
      <c r="D168" s="18">
        <v>104.6</v>
      </c>
      <c r="E168" s="31"/>
      <c r="F168" s="5"/>
      <c r="G168" s="18">
        <v>90.6</v>
      </c>
      <c r="J168" s="2"/>
      <c r="K168" s="18"/>
    </row>
    <row r="169" spans="1:11">
      <c r="B169" s="3">
        <v>32</v>
      </c>
      <c r="C169" s="2" t="s">
        <v>170</v>
      </c>
      <c r="D169" s="18">
        <v>92.77</v>
      </c>
      <c r="E169" s="31"/>
      <c r="F169" s="5"/>
      <c r="G169" s="18">
        <v>66.099999999999994</v>
      </c>
      <c r="J169" s="2"/>
      <c r="K169" s="18"/>
    </row>
    <row r="170" spans="1:11">
      <c r="B170" s="3">
        <v>32.1</v>
      </c>
      <c r="C170" s="2" t="s">
        <v>171</v>
      </c>
      <c r="D170" s="18">
        <v>181.85000000000002</v>
      </c>
      <c r="E170" s="31"/>
      <c r="F170" s="5"/>
      <c r="G170" s="18">
        <v>161.30000000000001</v>
      </c>
      <c r="J170" s="2"/>
      <c r="K170" s="18"/>
    </row>
    <row r="171" spans="1:11">
      <c r="B171" s="3">
        <v>32.1</v>
      </c>
      <c r="C171" s="2" t="s">
        <v>172</v>
      </c>
      <c r="D171" s="18">
        <v>158.4</v>
      </c>
      <c r="E171" s="31"/>
      <c r="F171" s="5"/>
      <c r="G171" s="18">
        <v>107.1</v>
      </c>
      <c r="J171" s="2"/>
      <c r="K171" s="18"/>
    </row>
    <row r="172" spans="1:11">
      <c r="B172" s="3">
        <v>32.4</v>
      </c>
      <c r="C172" s="2" t="s">
        <v>173</v>
      </c>
      <c r="D172" s="18">
        <v>253</v>
      </c>
      <c r="E172" s="31"/>
      <c r="F172" s="5"/>
      <c r="G172" s="18">
        <v>61.6</v>
      </c>
      <c r="J172" s="2"/>
      <c r="K172" s="18"/>
    </row>
    <row r="173" spans="1:11">
      <c r="B173" s="3">
        <v>32.4</v>
      </c>
      <c r="C173" s="2" t="s">
        <v>174</v>
      </c>
      <c r="D173" s="18">
        <v>260.39999999999998</v>
      </c>
      <c r="E173" s="31"/>
      <c r="F173" s="5"/>
      <c r="G173" s="18">
        <v>73.599999999999994</v>
      </c>
      <c r="J173" s="2"/>
      <c r="K173" s="18"/>
    </row>
    <row r="174" spans="1:11">
      <c r="B174" s="3">
        <v>32.4</v>
      </c>
      <c r="C174" s="2" t="s">
        <v>175</v>
      </c>
      <c r="D174" s="18">
        <v>257.5</v>
      </c>
      <c r="E174" s="31"/>
      <c r="F174" s="5"/>
      <c r="G174" s="18">
        <v>75.5</v>
      </c>
      <c r="J174" s="2"/>
      <c r="K174" s="18"/>
    </row>
    <row r="175" spans="1:11">
      <c r="A175" s="5"/>
      <c r="B175" s="3">
        <v>33.1</v>
      </c>
      <c r="C175" s="2" t="s">
        <v>176</v>
      </c>
      <c r="D175" s="18">
        <v>105.3</v>
      </c>
      <c r="E175" s="31"/>
      <c r="F175" s="5"/>
      <c r="G175" s="18">
        <v>40.4</v>
      </c>
      <c r="J175" s="2"/>
      <c r="K175" s="18"/>
    </row>
    <row r="176" spans="1:11">
      <c r="B176" s="3">
        <v>33.200000000000003</v>
      </c>
      <c r="C176" s="2" t="s">
        <v>177</v>
      </c>
      <c r="D176" s="18">
        <v>198.9</v>
      </c>
      <c r="E176" s="31"/>
      <c r="F176" s="5"/>
      <c r="G176" s="18">
        <v>39.4</v>
      </c>
      <c r="J176" s="2"/>
      <c r="K176" s="18"/>
    </row>
    <row r="177" spans="1:11">
      <c r="B177" s="3">
        <v>33.200000000000003</v>
      </c>
      <c r="C177" s="2" t="s">
        <v>178</v>
      </c>
      <c r="D177" s="18">
        <v>387.8</v>
      </c>
      <c r="E177" s="31"/>
      <c r="F177" s="5"/>
      <c r="G177" s="18">
        <v>66.900000000000006</v>
      </c>
      <c r="J177" s="2"/>
      <c r="K177" s="18"/>
    </row>
    <row r="178" spans="1:11">
      <c r="B178" s="3">
        <v>33.299999999999997</v>
      </c>
      <c r="C178" s="2" t="s">
        <v>179</v>
      </c>
      <c r="D178" s="18">
        <v>207.7</v>
      </c>
      <c r="E178" s="31"/>
      <c r="F178" s="5"/>
      <c r="G178" s="18">
        <v>45.3</v>
      </c>
      <c r="J178" s="2"/>
      <c r="K178" s="18"/>
    </row>
    <row r="179" spans="1:11">
      <c r="B179" s="3">
        <v>33.299999999999997</v>
      </c>
      <c r="C179" s="2" t="s">
        <v>180</v>
      </c>
      <c r="D179" s="18">
        <v>198.9</v>
      </c>
      <c r="E179" s="31"/>
      <c r="F179" s="5"/>
      <c r="G179" s="18">
        <v>58.8</v>
      </c>
      <c r="J179" s="2"/>
      <c r="K179" s="18"/>
    </row>
    <row r="180" spans="1:11">
      <c r="B180" s="3">
        <v>33.5</v>
      </c>
      <c r="C180" s="2" t="s">
        <v>181</v>
      </c>
      <c r="D180" s="18">
        <v>128.30000000000001</v>
      </c>
      <c r="E180" s="31"/>
      <c r="F180" s="5"/>
      <c r="G180" s="18">
        <v>52.4</v>
      </c>
      <c r="J180" s="2"/>
      <c r="K180" s="18"/>
    </row>
    <row r="181" spans="1:11">
      <c r="B181" s="3">
        <v>33.5</v>
      </c>
      <c r="C181" s="2" t="s">
        <v>182</v>
      </c>
      <c r="D181" s="18">
        <v>121.6</v>
      </c>
      <c r="E181" s="31"/>
      <c r="F181" s="5"/>
      <c r="G181" s="18">
        <v>54.7</v>
      </c>
      <c r="J181" s="2"/>
      <c r="K181" s="18"/>
    </row>
    <row r="182" spans="1:11">
      <c r="B182" s="3">
        <v>33.5</v>
      </c>
      <c r="C182" s="2" t="s">
        <v>183</v>
      </c>
      <c r="D182" s="18">
        <v>142.19999999999999</v>
      </c>
      <c r="E182" s="18"/>
      <c r="G182" s="18">
        <v>74.400000000000006</v>
      </c>
      <c r="J182" s="2"/>
      <c r="K182" s="18"/>
    </row>
    <row r="183" spans="1:11">
      <c r="B183" s="3">
        <v>33.9</v>
      </c>
      <c r="C183" s="2" t="s">
        <v>184</v>
      </c>
      <c r="D183" s="18">
        <v>115.7</v>
      </c>
      <c r="E183" s="18"/>
      <c r="G183" s="18">
        <v>59.5</v>
      </c>
      <c r="J183" s="2"/>
      <c r="K183" s="18"/>
    </row>
    <row r="184" spans="1:11">
      <c r="B184" s="3">
        <v>34</v>
      </c>
      <c r="C184" s="2" t="s">
        <v>185</v>
      </c>
      <c r="D184" s="18">
        <v>169.4488687073013</v>
      </c>
      <c r="E184" s="18"/>
      <c r="G184" s="18">
        <v>64.3</v>
      </c>
      <c r="H184" s="4" t="s">
        <v>156</v>
      </c>
      <c r="J184" s="2"/>
      <c r="K184" s="18"/>
    </row>
    <row r="185" spans="1:11">
      <c r="B185" s="3">
        <v>34</v>
      </c>
      <c r="C185" s="2" t="s">
        <v>186</v>
      </c>
      <c r="D185" s="18">
        <v>92.82472417720426</v>
      </c>
      <c r="E185" s="18"/>
      <c r="G185" s="18">
        <v>49.7</v>
      </c>
      <c r="J185" s="2"/>
      <c r="K185" s="18"/>
    </row>
    <row r="186" spans="1:11">
      <c r="B186" s="3">
        <v>34</v>
      </c>
      <c r="C186" s="2" t="s">
        <v>187</v>
      </c>
      <c r="D186" s="18">
        <v>152.4</v>
      </c>
      <c r="E186" s="18"/>
      <c r="G186" s="18">
        <v>62.6</v>
      </c>
      <c r="H186" s="4" t="s">
        <v>164</v>
      </c>
      <c r="J186" s="2"/>
      <c r="K186" s="18"/>
    </row>
    <row r="187" spans="1:11">
      <c r="B187" s="3">
        <v>34.6</v>
      </c>
      <c r="C187" s="2" t="s">
        <v>188</v>
      </c>
      <c r="D187" s="18">
        <v>186.6</v>
      </c>
      <c r="E187" s="18"/>
      <c r="G187" s="18">
        <v>126.6</v>
      </c>
      <c r="J187" s="2"/>
      <c r="K187" s="18"/>
    </row>
    <row r="188" spans="1:11">
      <c r="B188" s="3"/>
      <c r="C188" s="22" t="s">
        <v>26</v>
      </c>
      <c r="D188" s="23">
        <f>MIN(D166:D187)</f>
        <v>85.66</v>
      </c>
      <c r="E188" s="23"/>
      <c r="F188" s="23"/>
      <c r="G188" s="23">
        <f>MIN(G166:G187)</f>
        <v>39.4</v>
      </c>
      <c r="J188" s="2"/>
      <c r="K188" s="18"/>
    </row>
    <row r="189" spans="1:11">
      <c r="B189" s="3"/>
      <c r="C189" s="22" t="s">
        <v>27</v>
      </c>
      <c r="D189" s="23">
        <f>MAX(D166:D187)</f>
        <v>387.8</v>
      </c>
      <c r="E189" s="23"/>
      <c r="F189" s="23"/>
      <c r="G189" s="23">
        <f>MAX(G166:G187)</f>
        <v>161.30000000000001</v>
      </c>
      <c r="J189" s="2"/>
      <c r="K189" s="18"/>
    </row>
    <row r="190" spans="1:11">
      <c r="B190" s="3"/>
      <c r="C190" s="22" t="s">
        <v>28</v>
      </c>
      <c r="D190" s="23">
        <f>AVERAGE(D166:D187)</f>
        <v>167.9812996765684</v>
      </c>
      <c r="E190" s="23"/>
      <c r="F190" s="23"/>
      <c r="G190" s="23">
        <f>AVERAGE(G166:G187)</f>
        <v>71.104545454545459</v>
      </c>
      <c r="J190" s="2"/>
      <c r="K190" s="18"/>
    </row>
    <row r="191" spans="1:11">
      <c r="B191" s="3"/>
      <c r="D191" s="18"/>
      <c r="E191" s="18"/>
      <c r="G191" s="18"/>
      <c r="J191" s="2"/>
      <c r="K191" s="18"/>
    </row>
    <row r="192" spans="1:11">
      <c r="A192" s="28" t="s">
        <v>154</v>
      </c>
      <c r="B192" s="3">
        <v>36</v>
      </c>
      <c r="C192" s="2" t="s">
        <v>189</v>
      </c>
      <c r="D192" s="18">
        <v>80.509999999999991</v>
      </c>
      <c r="E192" s="18"/>
      <c r="G192" s="18">
        <v>46.55</v>
      </c>
      <c r="H192" s="4" t="s">
        <v>164</v>
      </c>
      <c r="J192" s="2"/>
      <c r="K192" s="18"/>
    </row>
    <row r="193" spans="1:11">
      <c r="A193" s="19"/>
      <c r="B193" s="3">
        <v>38.6</v>
      </c>
      <c r="C193" s="2" t="s">
        <v>190</v>
      </c>
      <c r="D193" s="18">
        <v>101.8</v>
      </c>
      <c r="E193" s="18"/>
      <c r="G193" s="18">
        <v>37.200000000000003</v>
      </c>
      <c r="J193" s="2"/>
      <c r="K193" s="18"/>
    </row>
    <row r="194" spans="1:11">
      <c r="B194" s="3">
        <v>38.6</v>
      </c>
      <c r="C194" s="2" t="s">
        <v>191</v>
      </c>
      <c r="D194" s="18">
        <v>60.21</v>
      </c>
      <c r="E194" s="18"/>
      <c r="G194" s="18">
        <v>12.9</v>
      </c>
      <c r="J194" s="2"/>
      <c r="K194" s="18"/>
    </row>
    <row r="195" spans="1:11">
      <c r="B195" s="3">
        <v>39</v>
      </c>
      <c r="C195" s="2" t="s">
        <v>192</v>
      </c>
      <c r="D195" s="18">
        <v>59.781087650404395</v>
      </c>
      <c r="E195" s="18"/>
      <c r="G195" s="18">
        <v>13.9</v>
      </c>
      <c r="H195" s="4" t="s">
        <v>156</v>
      </c>
      <c r="J195" s="2"/>
      <c r="K195" s="18"/>
    </row>
    <row r="196" spans="1:11">
      <c r="B196" s="3"/>
      <c r="C196" s="22" t="s">
        <v>26</v>
      </c>
      <c r="D196" s="23">
        <f>MIN(D192:D195)</f>
        <v>59.781087650404395</v>
      </c>
      <c r="E196" s="23"/>
      <c r="F196" s="23"/>
      <c r="G196" s="23">
        <f>MIN(G192:G195)</f>
        <v>12.9</v>
      </c>
      <c r="J196" s="2"/>
      <c r="K196" s="18"/>
    </row>
    <row r="197" spans="1:11">
      <c r="B197" s="3"/>
      <c r="C197" s="22" t="s">
        <v>27</v>
      </c>
      <c r="D197" s="23">
        <f>MAX(D192:D195)</f>
        <v>101.8</v>
      </c>
      <c r="E197" s="23"/>
      <c r="F197" s="23"/>
      <c r="G197" s="23">
        <f>MAX(G192:G195)</f>
        <v>46.55</v>
      </c>
      <c r="J197" s="2"/>
      <c r="K197" s="18"/>
    </row>
    <row r="198" spans="1:11">
      <c r="B198" s="3"/>
      <c r="C198" s="22" t="s">
        <v>28</v>
      </c>
      <c r="D198" s="23">
        <f>AVERAGE(D192:D195)</f>
        <v>75.575271912601096</v>
      </c>
      <c r="E198" s="23"/>
      <c r="F198" s="23"/>
      <c r="G198" s="23">
        <f>AVERAGE(G192:G195)</f>
        <v>27.637500000000003</v>
      </c>
      <c r="J198" s="2"/>
      <c r="K198" s="18"/>
    </row>
    <row r="199" spans="1:11">
      <c r="B199" s="3"/>
      <c r="D199" s="18"/>
      <c r="E199" s="18"/>
      <c r="G199" s="18"/>
      <c r="J199" s="2"/>
      <c r="K199" s="18"/>
    </row>
    <row r="200" spans="1:11">
      <c r="A200" s="28" t="s">
        <v>154</v>
      </c>
      <c r="B200" s="3">
        <v>41.8</v>
      </c>
      <c r="C200" s="2" t="s">
        <v>193</v>
      </c>
      <c r="D200" s="18">
        <v>37.46</v>
      </c>
      <c r="E200" s="18"/>
      <c r="G200" s="18">
        <v>5.8</v>
      </c>
      <c r="H200" s="4" t="s">
        <v>164</v>
      </c>
      <c r="J200" s="2"/>
      <c r="K200" s="18"/>
    </row>
    <row r="201" spans="1:11">
      <c r="A201" s="19"/>
      <c r="B201" s="3">
        <v>44</v>
      </c>
      <c r="C201" s="2" t="s">
        <v>194</v>
      </c>
      <c r="D201" s="18">
        <v>105.3</v>
      </c>
      <c r="E201" s="18"/>
      <c r="G201" s="18">
        <v>20.6</v>
      </c>
      <c r="J201" s="2"/>
      <c r="K201" s="18"/>
    </row>
    <row r="202" spans="1:11">
      <c r="B202" s="3">
        <v>45</v>
      </c>
      <c r="C202" s="2" t="s">
        <v>195</v>
      </c>
      <c r="D202" s="18">
        <v>62.516522636011658</v>
      </c>
      <c r="E202" s="18"/>
      <c r="G202" s="18">
        <v>21.1</v>
      </c>
      <c r="H202" s="4" t="s">
        <v>156</v>
      </c>
      <c r="J202" s="2"/>
      <c r="K202" s="18"/>
    </row>
    <row r="203" spans="1:11">
      <c r="B203" s="18"/>
      <c r="C203" s="22" t="s">
        <v>26</v>
      </c>
      <c r="D203" s="23">
        <f>MIN(D200:D202)</f>
        <v>37.46</v>
      </c>
      <c r="E203" s="23"/>
      <c r="F203" s="23"/>
      <c r="G203" s="23">
        <f>MIN(G200:G202)</f>
        <v>5.8</v>
      </c>
      <c r="J203" s="2"/>
      <c r="K203" s="18"/>
    </row>
    <row r="204" spans="1:11">
      <c r="B204" s="18"/>
      <c r="C204" s="22" t="s">
        <v>27</v>
      </c>
      <c r="D204" s="23">
        <f>MAX(D200:D202)</f>
        <v>105.3</v>
      </c>
      <c r="E204" s="23"/>
      <c r="F204" s="23"/>
      <c r="G204" s="23">
        <f>MAX(G200:G202)</f>
        <v>21.1</v>
      </c>
      <c r="J204" s="2"/>
      <c r="K204" s="18"/>
    </row>
    <row r="205" spans="1:11" s="27" customFormat="1">
      <c r="A205" s="13"/>
      <c r="B205" s="13"/>
      <c r="C205" s="22" t="s">
        <v>28</v>
      </c>
      <c r="D205" s="23">
        <f>AVERAGE(D200:D202)</f>
        <v>68.425507545337211</v>
      </c>
      <c r="E205" s="23"/>
      <c r="F205" s="23"/>
      <c r="G205" s="23">
        <f>AVERAGE(G200:G202)</f>
        <v>15.833333333333334</v>
      </c>
      <c r="H205" s="32"/>
    </row>
    <row r="206" spans="1:11" s="27" customFormat="1">
      <c r="A206" s="13"/>
      <c r="B206" s="13"/>
      <c r="C206" s="22"/>
      <c r="D206" s="23"/>
      <c r="E206" s="23"/>
      <c r="F206" s="23"/>
      <c r="G206" s="23"/>
      <c r="H206" s="32"/>
    </row>
    <row r="207" spans="1:11" s="35" customFormat="1">
      <c r="A207" s="33" t="s">
        <v>196</v>
      </c>
      <c r="B207" s="33">
        <v>56</v>
      </c>
      <c r="C207" s="33" t="s">
        <v>197</v>
      </c>
      <c r="D207" s="33">
        <v>81.099999999999994</v>
      </c>
      <c r="E207" s="33"/>
      <c r="F207" s="33"/>
      <c r="G207" s="33">
        <v>5.8</v>
      </c>
      <c r="H207" s="34" t="s">
        <v>198</v>
      </c>
    </row>
    <row r="208" spans="1:11" s="35" customFormat="1">
      <c r="A208" s="36"/>
      <c r="B208" s="33">
        <v>56</v>
      </c>
      <c r="C208" s="33" t="s">
        <v>199</v>
      </c>
      <c r="D208" s="33">
        <v>141.5</v>
      </c>
      <c r="E208" s="33"/>
      <c r="F208" s="33"/>
      <c r="G208" s="33">
        <v>35.1</v>
      </c>
      <c r="H208" s="37"/>
    </row>
    <row r="209" spans="1:8" s="35" customFormat="1">
      <c r="A209" s="38"/>
      <c r="B209" s="33">
        <v>56</v>
      </c>
      <c r="C209" s="33" t="s">
        <v>200</v>
      </c>
      <c r="D209" s="33">
        <v>423.9</v>
      </c>
      <c r="E209" s="33"/>
      <c r="F209" s="33"/>
      <c r="G209" s="33">
        <v>24.8</v>
      </c>
      <c r="H209" s="37"/>
    </row>
    <row r="210" spans="1:8" s="35" customFormat="1">
      <c r="A210" s="38"/>
      <c r="B210" s="33">
        <v>56</v>
      </c>
      <c r="C210" s="33" t="s">
        <v>201</v>
      </c>
      <c r="D210" s="33">
        <v>330.6</v>
      </c>
      <c r="E210" s="33"/>
      <c r="F210" s="33"/>
      <c r="G210" s="33">
        <v>12.8</v>
      </c>
      <c r="H210" s="37"/>
    </row>
    <row r="211" spans="1:8" s="35" customFormat="1">
      <c r="A211" s="38"/>
      <c r="B211" s="33">
        <v>56</v>
      </c>
      <c r="C211" s="33" t="s">
        <v>202</v>
      </c>
      <c r="D211" s="33">
        <v>1094.5999999999999</v>
      </c>
      <c r="E211" s="33"/>
      <c r="F211" s="33"/>
      <c r="G211" s="33">
        <v>56.4</v>
      </c>
      <c r="H211" s="37"/>
    </row>
    <row r="212" spans="1:8" s="35" customFormat="1">
      <c r="A212" s="38"/>
      <c r="B212" s="33">
        <v>56</v>
      </c>
      <c r="C212" s="33" t="s">
        <v>203</v>
      </c>
      <c r="D212" s="33">
        <v>934.6</v>
      </c>
      <c r="E212" s="33"/>
      <c r="F212" s="33"/>
      <c r="G212" s="33">
        <v>98.1</v>
      </c>
      <c r="H212" s="37"/>
    </row>
    <row r="213" spans="1:8" s="40" customFormat="1">
      <c r="A213" s="33" t="s">
        <v>204</v>
      </c>
      <c r="B213" s="33">
        <v>56</v>
      </c>
      <c r="C213" s="33">
        <v>404</v>
      </c>
      <c r="D213" s="33">
        <v>77.7</v>
      </c>
      <c r="E213" s="33"/>
      <c r="F213" s="33"/>
      <c r="G213" s="33">
        <v>14.2</v>
      </c>
      <c r="H213" s="39"/>
    </row>
    <row r="214" spans="1:8" s="35" customFormat="1">
      <c r="A214" s="36"/>
      <c r="B214" s="33">
        <v>56</v>
      </c>
      <c r="C214" s="33">
        <v>405</v>
      </c>
      <c r="D214" s="33">
        <v>71.3</v>
      </c>
      <c r="E214" s="33"/>
      <c r="F214" s="33"/>
      <c r="G214" s="33">
        <v>11.9</v>
      </c>
      <c r="H214" s="37"/>
    </row>
    <row r="215" spans="1:8" s="35" customFormat="1">
      <c r="A215" s="38"/>
      <c r="B215" s="33">
        <v>56</v>
      </c>
      <c r="C215" s="33">
        <v>406</v>
      </c>
      <c r="D215" s="33">
        <v>93.5</v>
      </c>
      <c r="E215" s="33"/>
      <c r="F215" s="33"/>
      <c r="G215" s="33">
        <v>11.2</v>
      </c>
      <c r="H215" s="37"/>
    </row>
    <row r="216" spans="1:8" s="35" customFormat="1">
      <c r="A216" s="38"/>
      <c r="B216" s="33">
        <v>56</v>
      </c>
      <c r="C216" s="33" t="s">
        <v>205</v>
      </c>
      <c r="D216" s="33">
        <v>1150.8</v>
      </c>
      <c r="E216" s="33"/>
      <c r="F216" s="33"/>
      <c r="G216" s="33">
        <v>1056.3</v>
      </c>
      <c r="H216" s="37"/>
    </row>
    <row r="217" spans="1:8" s="35" customFormat="1">
      <c r="A217" s="38"/>
      <c r="B217" s="33">
        <v>56</v>
      </c>
      <c r="C217" s="33" t="s">
        <v>206</v>
      </c>
      <c r="D217" s="33">
        <v>1135.4000000000001</v>
      </c>
      <c r="E217" s="33"/>
      <c r="F217" s="33"/>
      <c r="G217" s="33">
        <v>1037.5999999999999</v>
      </c>
      <c r="H217" s="37"/>
    </row>
    <row r="218" spans="1:8" s="35" customFormat="1">
      <c r="A218" s="38"/>
      <c r="B218" s="33">
        <v>56</v>
      </c>
      <c r="C218" s="33" t="s">
        <v>207</v>
      </c>
      <c r="D218" s="33">
        <v>387.4</v>
      </c>
      <c r="E218" s="33"/>
      <c r="F218" s="33"/>
      <c r="G218" s="33">
        <v>151</v>
      </c>
      <c r="H218" s="37"/>
    </row>
    <row r="219" spans="1:8" s="35" customFormat="1">
      <c r="A219" s="38"/>
      <c r="B219" s="33">
        <v>56</v>
      </c>
      <c r="C219" s="33" t="s">
        <v>208</v>
      </c>
      <c r="D219" s="33">
        <v>187</v>
      </c>
      <c r="E219" s="33"/>
      <c r="F219" s="33"/>
      <c r="G219" s="33">
        <v>36.4</v>
      </c>
      <c r="H219" s="37"/>
    </row>
    <row r="220" spans="1:8" s="35" customFormat="1">
      <c r="A220" s="38"/>
      <c r="B220" s="33">
        <v>56</v>
      </c>
      <c r="C220" s="33">
        <v>408</v>
      </c>
      <c r="D220" s="33">
        <v>176.9</v>
      </c>
      <c r="E220" s="33"/>
      <c r="F220" s="33"/>
      <c r="G220" s="33">
        <v>26.9</v>
      </c>
      <c r="H220" s="37"/>
    </row>
    <row r="221" spans="1:8" s="35" customFormat="1">
      <c r="A221" s="38"/>
      <c r="B221" s="33">
        <v>56</v>
      </c>
      <c r="C221" s="33">
        <v>409</v>
      </c>
      <c r="D221" s="33">
        <v>56.5</v>
      </c>
      <c r="E221" s="33"/>
      <c r="F221" s="33"/>
      <c r="G221" s="33">
        <v>18</v>
      </c>
      <c r="H221" s="37"/>
    </row>
    <row r="222" spans="1:8" s="35" customFormat="1">
      <c r="A222" s="38"/>
      <c r="B222" s="33">
        <v>56</v>
      </c>
      <c r="C222" s="33">
        <v>410</v>
      </c>
      <c r="D222" s="33">
        <v>33.299999999999997</v>
      </c>
      <c r="E222" s="33"/>
      <c r="F222" s="33"/>
      <c r="G222" s="33">
        <v>9</v>
      </c>
      <c r="H222" s="37"/>
    </row>
    <row r="223" spans="1:8" s="35" customFormat="1">
      <c r="A223" s="33" t="s">
        <v>209</v>
      </c>
      <c r="B223" s="33">
        <v>56</v>
      </c>
      <c r="C223" s="33" t="s">
        <v>210</v>
      </c>
      <c r="D223" s="33">
        <v>1047.0999999999999</v>
      </c>
      <c r="E223" s="33"/>
      <c r="F223" s="33"/>
      <c r="G223" s="33">
        <v>13.5</v>
      </c>
      <c r="H223" s="34"/>
    </row>
    <row r="224" spans="1:8" s="35" customFormat="1">
      <c r="A224" s="36"/>
      <c r="B224" s="33">
        <v>56</v>
      </c>
      <c r="C224" s="33" t="s">
        <v>211</v>
      </c>
      <c r="D224" s="33">
        <v>2192.8000000000002</v>
      </c>
      <c r="E224" s="33"/>
      <c r="F224" s="33"/>
      <c r="G224" s="33">
        <v>156</v>
      </c>
      <c r="H224" s="37"/>
    </row>
    <row r="225" spans="1:11" s="35" customFormat="1">
      <c r="A225" s="38"/>
      <c r="B225" s="33">
        <v>56</v>
      </c>
      <c r="C225" s="33" t="s">
        <v>212</v>
      </c>
      <c r="D225" s="33">
        <v>1800.7</v>
      </c>
      <c r="E225" s="33"/>
      <c r="F225" s="33"/>
      <c r="G225" s="33">
        <v>875.2</v>
      </c>
      <c r="H225" s="37"/>
    </row>
    <row r="226" spans="1:11" s="35" customFormat="1">
      <c r="A226" s="38"/>
      <c r="B226" s="33">
        <v>56</v>
      </c>
      <c r="C226" s="33" t="s">
        <v>213</v>
      </c>
      <c r="D226" s="33">
        <v>1660.5</v>
      </c>
      <c r="E226" s="33"/>
      <c r="F226" s="33"/>
      <c r="G226" s="33">
        <v>834.8</v>
      </c>
      <c r="H226" s="37"/>
    </row>
    <row r="227" spans="1:11" s="35" customFormat="1">
      <c r="A227" s="38"/>
      <c r="B227" s="33">
        <v>56</v>
      </c>
      <c r="C227" s="33" t="s">
        <v>214</v>
      </c>
      <c r="D227" s="33">
        <v>2120</v>
      </c>
      <c r="E227" s="33"/>
      <c r="F227" s="33"/>
      <c r="G227" s="33">
        <v>637.4</v>
      </c>
      <c r="H227" s="37"/>
    </row>
    <row r="228" spans="1:11" s="35" customFormat="1">
      <c r="A228" s="38"/>
      <c r="B228" s="33">
        <v>56</v>
      </c>
      <c r="C228" s="33" t="s">
        <v>215</v>
      </c>
      <c r="D228" s="33">
        <v>1349.5</v>
      </c>
      <c r="E228" s="33"/>
      <c r="F228" s="33"/>
      <c r="G228" s="33">
        <v>102.6</v>
      </c>
      <c r="H228" s="37"/>
    </row>
    <row r="229" spans="1:11" s="35" customFormat="1">
      <c r="A229" s="38"/>
      <c r="B229" s="33">
        <v>56</v>
      </c>
      <c r="C229" s="33" t="s">
        <v>216</v>
      </c>
      <c r="D229" s="33">
        <v>820.5</v>
      </c>
      <c r="E229" s="33"/>
      <c r="F229" s="33"/>
      <c r="G229" s="33">
        <v>41.5</v>
      </c>
      <c r="H229" s="37"/>
    </row>
    <row r="230" spans="1:11" s="35" customFormat="1">
      <c r="A230" s="38"/>
      <c r="B230" s="33">
        <v>56</v>
      </c>
      <c r="C230" s="33" t="s">
        <v>217</v>
      </c>
      <c r="D230" s="33">
        <v>624.79999999999995</v>
      </c>
      <c r="E230" s="33"/>
      <c r="F230" s="33"/>
      <c r="G230" s="33">
        <v>21.2</v>
      </c>
      <c r="H230" s="37"/>
    </row>
    <row r="231" spans="1:11" s="35" customFormat="1">
      <c r="A231" s="38"/>
      <c r="B231" s="33">
        <v>56</v>
      </c>
      <c r="C231" s="33" t="s">
        <v>218</v>
      </c>
      <c r="D231" s="33">
        <v>1006.1</v>
      </c>
      <c r="E231" s="33"/>
      <c r="F231" s="33"/>
      <c r="G231" s="33">
        <v>40.6</v>
      </c>
      <c r="H231" s="37"/>
    </row>
    <row r="232" spans="1:11" s="35" customFormat="1">
      <c r="A232" s="38"/>
      <c r="B232" s="33">
        <v>56</v>
      </c>
      <c r="C232" s="33" t="s">
        <v>219</v>
      </c>
      <c r="D232" s="33">
        <v>1802.9</v>
      </c>
      <c r="E232" s="33"/>
      <c r="F232" s="33"/>
      <c r="G232" s="33">
        <v>159</v>
      </c>
      <c r="H232" s="37"/>
    </row>
    <row r="233" spans="1:11" s="35" customFormat="1">
      <c r="A233" s="38"/>
      <c r="B233" s="33">
        <v>56</v>
      </c>
      <c r="C233" s="33" t="s">
        <v>220</v>
      </c>
      <c r="D233" s="33">
        <v>591.29999999999995</v>
      </c>
      <c r="E233" s="33"/>
      <c r="F233" s="33"/>
      <c r="G233" s="33">
        <v>39.9</v>
      </c>
      <c r="H233" s="37"/>
    </row>
    <row r="234" spans="1:11" s="35" customFormat="1">
      <c r="A234" s="38"/>
      <c r="B234" s="33">
        <v>56</v>
      </c>
      <c r="C234" s="33">
        <v>715</v>
      </c>
      <c r="D234" s="33">
        <v>233</v>
      </c>
      <c r="E234" s="33"/>
      <c r="F234" s="33"/>
      <c r="G234" s="33">
        <v>63.9</v>
      </c>
      <c r="H234" s="37"/>
    </row>
    <row r="235" spans="1:11" s="35" customFormat="1">
      <c r="A235" s="38"/>
      <c r="B235" s="38"/>
      <c r="C235" s="41" t="s">
        <v>221</v>
      </c>
      <c r="D235" s="42">
        <f>MIN(D207:D234)</f>
        <v>33.299999999999997</v>
      </c>
      <c r="E235" s="42"/>
      <c r="F235" s="42"/>
      <c r="G235" s="42">
        <f>MIN(G207:G234)</f>
        <v>5.8</v>
      </c>
      <c r="H235" s="37"/>
    </row>
    <row r="236" spans="1:11" s="35" customFormat="1">
      <c r="A236" s="38"/>
      <c r="B236" s="38"/>
      <c r="C236" s="41" t="s">
        <v>222</v>
      </c>
      <c r="D236" s="42">
        <f>MAX(D207:D234)</f>
        <v>2192.8000000000002</v>
      </c>
      <c r="E236" s="42"/>
      <c r="F236" s="42"/>
      <c r="G236" s="42">
        <f>MAX(G207:G234)</f>
        <v>1056.3</v>
      </c>
      <c r="H236" s="37"/>
    </row>
    <row r="237" spans="1:11" s="35" customFormat="1">
      <c r="A237" s="38"/>
      <c r="B237" s="38"/>
      <c r="C237" s="41" t="s">
        <v>223</v>
      </c>
      <c r="D237" s="42">
        <f>AVERAGE(D207:D234)</f>
        <v>772.3321428571428</v>
      </c>
      <c r="E237" s="42"/>
      <c r="F237" s="42"/>
      <c r="G237" s="42">
        <f>AVERAGE(G207:G234)</f>
        <v>199.68214285714285</v>
      </c>
      <c r="H237" s="37"/>
    </row>
    <row r="239" spans="1:11">
      <c r="A239" s="28" t="s">
        <v>224</v>
      </c>
      <c r="B239" s="2">
        <v>75</v>
      </c>
      <c r="C239" s="2" t="s">
        <v>225</v>
      </c>
      <c r="D239" s="18">
        <v>164.8</v>
      </c>
      <c r="E239" s="18">
        <v>19.899999999999999</v>
      </c>
      <c r="F239" s="18">
        <f t="shared" ref="F239:F252" si="2">D239/E239</f>
        <v>8.2814070351758797</v>
      </c>
      <c r="G239" s="18">
        <v>208</v>
      </c>
      <c r="H239" s="4" t="s">
        <v>226</v>
      </c>
      <c r="J239" s="2"/>
      <c r="K239" s="18"/>
    </row>
    <row r="240" spans="1:11">
      <c r="A240" s="19"/>
      <c r="B240" s="2">
        <v>75</v>
      </c>
      <c r="C240" s="2" t="s">
        <v>227</v>
      </c>
      <c r="D240" s="18">
        <v>308.89999999999998</v>
      </c>
      <c r="E240" s="18">
        <v>17.5</v>
      </c>
      <c r="F240" s="18">
        <f t="shared" si="2"/>
        <v>17.651428571428571</v>
      </c>
      <c r="G240" s="18">
        <v>306</v>
      </c>
      <c r="J240" s="2"/>
      <c r="K240" s="18"/>
    </row>
    <row r="241" spans="1:11">
      <c r="B241" s="2">
        <v>75</v>
      </c>
      <c r="C241" s="2" t="s">
        <v>228</v>
      </c>
      <c r="D241" s="18">
        <v>327.39999999999998</v>
      </c>
      <c r="E241" s="18">
        <v>17.3</v>
      </c>
      <c r="F241" s="18">
        <f t="shared" si="2"/>
        <v>18.924855491329478</v>
      </c>
      <c r="G241" s="18">
        <v>425</v>
      </c>
      <c r="J241" s="2"/>
      <c r="K241" s="18"/>
    </row>
    <row r="242" spans="1:11">
      <c r="B242" s="2">
        <v>75</v>
      </c>
      <c r="C242" s="2" t="s">
        <v>229</v>
      </c>
      <c r="D242" s="18">
        <v>616.5</v>
      </c>
      <c r="E242" s="18">
        <v>21.6</v>
      </c>
      <c r="F242" s="18">
        <f t="shared" si="2"/>
        <v>28.541666666666664</v>
      </c>
      <c r="G242" s="18">
        <v>370</v>
      </c>
      <c r="J242" s="2"/>
      <c r="K242" s="18"/>
    </row>
    <row r="243" spans="1:11">
      <c r="B243" s="2">
        <v>75</v>
      </c>
      <c r="C243" s="2" t="s">
        <v>230</v>
      </c>
      <c r="D243" s="18">
        <v>302.8</v>
      </c>
      <c r="E243" s="18">
        <v>14.6</v>
      </c>
      <c r="F243" s="18">
        <f t="shared" si="2"/>
        <v>20.739726027397261</v>
      </c>
      <c r="G243" s="18">
        <v>234</v>
      </c>
      <c r="J243" s="2"/>
      <c r="K243" s="18"/>
    </row>
    <row r="244" spans="1:11">
      <c r="B244" s="2">
        <v>75</v>
      </c>
      <c r="C244" s="2" t="s">
        <v>231</v>
      </c>
      <c r="D244" s="18">
        <v>310.39999999999998</v>
      </c>
      <c r="E244" s="18">
        <v>14</v>
      </c>
      <c r="F244" s="18">
        <f t="shared" si="2"/>
        <v>22.171428571428571</v>
      </c>
      <c r="G244" s="18">
        <v>224</v>
      </c>
      <c r="J244" s="2"/>
      <c r="K244" s="18"/>
    </row>
    <row r="245" spans="1:11">
      <c r="B245" s="2">
        <v>75</v>
      </c>
      <c r="C245" s="2" t="s">
        <v>232</v>
      </c>
      <c r="D245" s="18">
        <v>162.6</v>
      </c>
      <c r="E245" s="18">
        <v>15.9</v>
      </c>
      <c r="F245" s="18">
        <f t="shared" si="2"/>
        <v>10.226415094339622</v>
      </c>
      <c r="G245" s="18">
        <v>147</v>
      </c>
      <c r="J245" s="2"/>
      <c r="K245" s="18"/>
    </row>
    <row r="246" spans="1:11">
      <c r="B246" s="2">
        <v>75</v>
      </c>
      <c r="C246" s="2" t="s">
        <v>233</v>
      </c>
      <c r="D246" s="18">
        <v>141.30000000000001</v>
      </c>
      <c r="E246" s="18">
        <v>10.8</v>
      </c>
      <c r="F246" s="18">
        <f t="shared" si="2"/>
        <v>13.083333333333334</v>
      </c>
      <c r="G246" s="18">
        <v>113</v>
      </c>
      <c r="J246" s="2"/>
      <c r="K246" s="18"/>
    </row>
    <row r="247" spans="1:11">
      <c r="B247" s="2">
        <v>75</v>
      </c>
      <c r="C247" s="2" t="s">
        <v>234</v>
      </c>
      <c r="D247" s="18">
        <v>160.80000000000001</v>
      </c>
      <c r="E247" s="18">
        <v>15.1</v>
      </c>
      <c r="F247" s="18">
        <f t="shared" si="2"/>
        <v>10.649006622516557</v>
      </c>
      <c r="G247" s="18">
        <v>230</v>
      </c>
      <c r="J247" s="2"/>
      <c r="K247" s="18"/>
    </row>
    <row r="248" spans="1:11">
      <c r="B248" s="2">
        <v>75</v>
      </c>
      <c r="C248" s="2" t="s">
        <v>235</v>
      </c>
      <c r="D248" s="18">
        <v>526.6</v>
      </c>
      <c r="E248" s="18">
        <v>22.1</v>
      </c>
      <c r="F248" s="18">
        <f t="shared" si="2"/>
        <v>23.828054298642535</v>
      </c>
      <c r="G248" s="18">
        <v>326</v>
      </c>
      <c r="J248" s="2"/>
      <c r="K248" s="18"/>
    </row>
    <row r="249" spans="1:11">
      <c r="B249" s="2">
        <v>75</v>
      </c>
      <c r="C249" s="2" t="s">
        <v>236</v>
      </c>
      <c r="D249" s="18">
        <v>417.8</v>
      </c>
      <c r="E249" s="18">
        <v>21.8</v>
      </c>
      <c r="F249" s="18">
        <f t="shared" si="2"/>
        <v>19.165137614678898</v>
      </c>
      <c r="G249" s="18">
        <v>379</v>
      </c>
      <c r="J249" s="2"/>
      <c r="K249" s="18"/>
    </row>
    <row r="250" spans="1:11">
      <c r="B250" s="2">
        <v>75</v>
      </c>
      <c r="C250" s="2" t="s">
        <v>237</v>
      </c>
      <c r="D250" s="18">
        <v>53.26</v>
      </c>
      <c r="E250" s="18">
        <v>3.7</v>
      </c>
      <c r="F250" s="18">
        <f t="shared" si="2"/>
        <v>14.394594594594594</v>
      </c>
      <c r="G250" s="18">
        <v>33.299999999999997</v>
      </c>
      <c r="J250" s="2"/>
      <c r="K250" s="18"/>
    </row>
    <row r="251" spans="1:11">
      <c r="B251" s="2">
        <v>75</v>
      </c>
      <c r="C251" s="2" t="s">
        <v>238</v>
      </c>
      <c r="D251" s="18">
        <v>44.17</v>
      </c>
      <c r="E251" s="18">
        <v>4.3</v>
      </c>
      <c r="F251" s="18">
        <f t="shared" si="2"/>
        <v>10.272093023255815</v>
      </c>
      <c r="G251" s="18">
        <v>32.700000000000003</v>
      </c>
      <c r="J251" s="2"/>
      <c r="K251" s="18"/>
    </row>
    <row r="252" spans="1:11">
      <c r="B252" s="2">
        <v>75</v>
      </c>
      <c r="C252" s="2" t="s">
        <v>239</v>
      </c>
      <c r="D252" s="18">
        <v>36.729999999999997</v>
      </c>
      <c r="E252" s="18">
        <v>3.4</v>
      </c>
      <c r="F252" s="18">
        <f t="shared" si="2"/>
        <v>10.802941176470588</v>
      </c>
      <c r="G252" s="18">
        <v>23.4</v>
      </c>
      <c r="J252" s="2"/>
      <c r="K252" s="18"/>
    </row>
    <row r="253" spans="1:11">
      <c r="C253" s="22" t="s">
        <v>26</v>
      </c>
      <c r="D253" s="23">
        <f>MIN(D239:D252)</f>
        <v>36.729999999999997</v>
      </c>
      <c r="E253" s="23">
        <f>MIN(E239:E252)</f>
        <v>3.4</v>
      </c>
      <c r="F253" s="23">
        <f>MIN(F239:F252)</f>
        <v>8.2814070351758797</v>
      </c>
      <c r="G253" s="23">
        <f>MIN(G239:G252)</f>
        <v>23.4</v>
      </c>
      <c r="J253" s="2"/>
      <c r="K253" s="18"/>
    </row>
    <row r="254" spans="1:11">
      <c r="C254" s="22" t="s">
        <v>27</v>
      </c>
      <c r="D254" s="23">
        <f>MAX(D239:D252)</f>
        <v>616.5</v>
      </c>
      <c r="E254" s="23">
        <f>MAX(E239:E252)</f>
        <v>22.1</v>
      </c>
      <c r="F254" s="23">
        <f>MAX(F239:F252)</f>
        <v>28.541666666666664</v>
      </c>
      <c r="G254" s="23">
        <f>MAX(G239:G252)</f>
        <v>425</v>
      </c>
      <c r="J254" s="2"/>
      <c r="K254" s="18"/>
    </row>
    <row r="255" spans="1:11" s="27" customFormat="1">
      <c r="A255" s="13"/>
      <c r="B255" s="13"/>
      <c r="C255" s="22" t="s">
        <v>28</v>
      </c>
      <c r="D255" s="23">
        <f>AVERAGE(D239:D252)</f>
        <v>255.29000000000002</v>
      </c>
      <c r="E255" s="23">
        <f>AVERAGE(E239:E252)</f>
        <v>14.428571428571431</v>
      </c>
      <c r="F255" s="23">
        <f>AVERAGE(F239:F252)</f>
        <v>16.338006294375599</v>
      </c>
      <c r="G255" s="23">
        <f>AVERAGE(G239:G252)</f>
        <v>217.95714285714286</v>
      </c>
      <c r="H255" s="15"/>
    </row>
    <row r="256" spans="1:11">
      <c r="J256" s="2"/>
      <c r="K256" s="18"/>
    </row>
    <row r="257" spans="1:11" s="47" customFormat="1">
      <c r="A257" s="43" t="s">
        <v>240</v>
      </c>
      <c r="B257" s="44">
        <v>95</v>
      </c>
      <c r="C257" s="44" t="s">
        <v>241</v>
      </c>
      <c r="D257" s="45">
        <v>216</v>
      </c>
      <c r="E257" s="45">
        <v>2</v>
      </c>
      <c r="F257" s="45">
        <f>D257/E257</f>
        <v>108</v>
      </c>
      <c r="G257" s="45">
        <v>18.07</v>
      </c>
      <c r="H257" s="46" t="s">
        <v>242</v>
      </c>
      <c r="J257" s="2"/>
      <c r="K257" s="18"/>
    </row>
    <row r="258" spans="1:11" s="47" customFormat="1">
      <c r="A258" s="36"/>
      <c r="B258" s="44">
        <v>95</v>
      </c>
      <c r="C258" s="44" t="s">
        <v>243</v>
      </c>
      <c r="D258" s="45">
        <v>219</v>
      </c>
      <c r="E258" s="45">
        <v>1.89</v>
      </c>
      <c r="F258" s="45">
        <f>D258/E258</f>
        <v>115.87301587301587</v>
      </c>
      <c r="G258" s="45">
        <v>13.04</v>
      </c>
      <c r="H258" s="46"/>
      <c r="J258" s="2"/>
      <c r="K258" s="18"/>
    </row>
    <row r="259" spans="1:11" s="47" customFormat="1">
      <c r="A259" s="44"/>
      <c r="B259" s="44">
        <v>95</v>
      </c>
      <c r="C259" s="44" t="s">
        <v>244</v>
      </c>
      <c r="D259" s="45">
        <v>213</v>
      </c>
      <c r="E259" s="45">
        <v>1.66</v>
      </c>
      <c r="F259" s="45">
        <f>D259/E259</f>
        <v>128.31325301204819</v>
      </c>
      <c r="G259" s="45">
        <v>8.76</v>
      </c>
      <c r="H259" s="46"/>
      <c r="J259" s="2"/>
      <c r="K259" s="18"/>
    </row>
    <row r="260" spans="1:11" s="47" customFormat="1">
      <c r="A260" s="44"/>
      <c r="B260" s="44">
        <v>95</v>
      </c>
      <c r="C260" s="44" t="s">
        <v>245</v>
      </c>
      <c r="D260" s="45">
        <v>193</v>
      </c>
      <c r="E260" s="45">
        <v>1.49</v>
      </c>
      <c r="F260" s="45">
        <f>D260/E260</f>
        <v>129.53020134228188</v>
      </c>
      <c r="G260" s="45">
        <v>9.82</v>
      </c>
      <c r="H260" s="46"/>
      <c r="J260" s="2"/>
      <c r="K260" s="18"/>
    </row>
    <row r="261" spans="1:11" s="47" customFormat="1">
      <c r="A261" s="44"/>
      <c r="B261" s="44">
        <v>95</v>
      </c>
      <c r="C261" s="44" t="s">
        <v>246</v>
      </c>
      <c r="D261" s="45">
        <v>60</v>
      </c>
      <c r="E261" s="45"/>
      <c r="F261" s="45"/>
      <c r="G261" s="45">
        <v>17.350000000000001</v>
      </c>
      <c r="H261" s="46"/>
      <c r="J261" s="2"/>
      <c r="K261" s="18"/>
    </row>
    <row r="262" spans="1:11" s="47" customFormat="1">
      <c r="A262" s="48" t="s">
        <v>247</v>
      </c>
      <c r="B262" s="44">
        <v>95</v>
      </c>
      <c r="C262" s="44" t="s">
        <v>248</v>
      </c>
      <c r="D262" s="45">
        <v>282.10000000000002</v>
      </c>
      <c r="E262" s="44"/>
      <c r="F262" s="49"/>
      <c r="G262" s="50">
        <v>80.810325878594256</v>
      </c>
      <c r="H262" s="46" t="s">
        <v>249</v>
      </c>
      <c r="J262" s="2"/>
      <c r="K262" s="26"/>
    </row>
    <row r="263" spans="1:11" s="47" customFormat="1">
      <c r="A263" s="36"/>
      <c r="B263" s="44">
        <v>95</v>
      </c>
      <c r="C263" s="44" t="s">
        <v>250</v>
      </c>
      <c r="D263" s="45">
        <v>183.8</v>
      </c>
      <c r="E263" s="44"/>
      <c r="F263" s="49"/>
      <c r="G263" s="50">
        <v>47.766722044728432</v>
      </c>
      <c r="J263" s="2"/>
      <c r="K263" s="26"/>
    </row>
    <row r="264" spans="1:11" s="47" customFormat="1">
      <c r="A264" s="44"/>
      <c r="B264" s="44">
        <v>95</v>
      </c>
      <c r="C264" s="44" t="s">
        <v>251</v>
      </c>
      <c r="D264" s="45">
        <v>236.1</v>
      </c>
      <c r="E264" s="44"/>
      <c r="F264" s="49"/>
      <c r="G264" s="50">
        <v>147.49001597444089</v>
      </c>
      <c r="H264" s="46"/>
      <c r="J264" s="2"/>
      <c r="K264" s="26"/>
    </row>
    <row r="265" spans="1:11" s="47" customFormat="1">
      <c r="A265" s="44"/>
      <c r="B265" s="44">
        <v>95</v>
      </c>
      <c r="C265" s="44" t="s">
        <v>252</v>
      </c>
      <c r="D265" s="45">
        <v>238.5</v>
      </c>
      <c r="E265" s="44"/>
      <c r="F265" s="49"/>
      <c r="G265" s="50">
        <v>173.70187539936103</v>
      </c>
      <c r="H265" s="46"/>
      <c r="J265" s="2"/>
      <c r="K265" s="26"/>
    </row>
    <row r="266" spans="1:11" s="47" customFormat="1">
      <c r="A266" s="44"/>
      <c r="B266" s="44">
        <v>95</v>
      </c>
      <c r="C266" s="44" t="s">
        <v>253</v>
      </c>
      <c r="D266" s="45">
        <v>416.1</v>
      </c>
      <c r="E266" s="44"/>
      <c r="F266" s="49"/>
      <c r="G266" s="50">
        <v>43.771715654952075</v>
      </c>
      <c r="H266" s="46"/>
      <c r="J266" s="2"/>
      <c r="K266" s="26"/>
    </row>
    <row r="267" spans="1:11" s="47" customFormat="1">
      <c r="A267" s="44"/>
      <c r="B267" s="44">
        <v>95</v>
      </c>
      <c r="C267" s="44" t="s">
        <v>254</v>
      </c>
      <c r="D267" s="45">
        <v>444.6</v>
      </c>
      <c r="E267" s="44"/>
      <c r="F267" s="49"/>
      <c r="G267" s="50">
        <v>45.222345047923319</v>
      </c>
      <c r="H267" s="46"/>
      <c r="J267" s="2"/>
      <c r="K267" s="26"/>
    </row>
    <row r="268" spans="1:11" s="47" customFormat="1">
      <c r="A268" s="44"/>
      <c r="B268" s="44">
        <v>95</v>
      </c>
      <c r="C268" s="44" t="s">
        <v>255</v>
      </c>
      <c r="D268" s="45">
        <v>674.5</v>
      </c>
      <c r="E268" s="44"/>
      <c r="F268" s="49"/>
      <c r="G268" s="50">
        <v>125.70734185303515</v>
      </c>
      <c r="H268" s="46"/>
      <c r="J268" s="2"/>
      <c r="K268" s="26"/>
    </row>
    <row r="269" spans="1:11" s="47" customFormat="1">
      <c r="A269" s="44"/>
      <c r="B269" s="44">
        <v>95</v>
      </c>
      <c r="C269" s="44" t="s">
        <v>256</v>
      </c>
      <c r="D269" s="45">
        <v>582.29999999999995</v>
      </c>
      <c r="E269" s="44"/>
      <c r="F269" s="49"/>
      <c r="G269" s="50">
        <v>47.609424920127793</v>
      </c>
      <c r="H269" s="46"/>
      <c r="J269" s="2"/>
      <c r="K269" s="26"/>
    </row>
    <row r="270" spans="1:11" s="47" customFormat="1">
      <c r="A270" s="44"/>
      <c r="B270" s="44">
        <v>95</v>
      </c>
      <c r="C270" s="44" t="s">
        <v>257</v>
      </c>
      <c r="D270" s="45">
        <v>514.5</v>
      </c>
      <c r="E270" s="44"/>
      <c r="F270" s="49"/>
      <c r="G270" s="50">
        <v>44.133661341853042</v>
      </c>
      <c r="H270" s="46"/>
      <c r="J270" s="2"/>
      <c r="K270" s="26"/>
    </row>
    <row r="271" spans="1:11" s="47" customFormat="1">
      <c r="A271" s="44"/>
      <c r="B271" s="44">
        <v>95</v>
      </c>
      <c r="C271" s="44" t="s">
        <v>258</v>
      </c>
      <c r="D271" s="45">
        <v>831.8</v>
      </c>
      <c r="E271" s="44"/>
      <c r="F271" s="49"/>
      <c r="G271" s="50">
        <v>88.156702875399361</v>
      </c>
      <c r="H271" s="46"/>
      <c r="J271" s="2"/>
      <c r="K271" s="26"/>
    </row>
    <row r="272" spans="1:11" s="47" customFormat="1">
      <c r="A272" s="44"/>
      <c r="B272" s="44">
        <v>95</v>
      </c>
      <c r="C272" s="44" t="s">
        <v>259</v>
      </c>
      <c r="D272" s="45">
        <v>4742</v>
      </c>
      <c r="E272" s="44"/>
      <c r="F272" s="49"/>
      <c r="G272" s="50">
        <v>208.72659744408944</v>
      </c>
      <c r="H272" s="46"/>
      <c r="J272" s="2"/>
      <c r="K272" s="26"/>
    </row>
    <row r="273" spans="1:11" s="47" customFormat="1">
      <c r="A273" s="44"/>
      <c r="B273" s="44">
        <v>95</v>
      </c>
      <c r="C273" s="44" t="s">
        <v>260</v>
      </c>
      <c r="D273" s="45">
        <v>1637</v>
      </c>
      <c r="E273" s="44"/>
      <c r="F273" s="49"/>
      <c r="G273" s="50">
        <v>223.87935463258785</v>
      </c>
      <c r="H273" s="46"/>
      <c r="J273" s="2"/>
      <c r="K273" s="26"/>
    </row>
    <row r="274" spans="1:11" s="47" customFormat="1">
      <c r="A274" s="44"/>
      <c r="B274" s="44">
        <v>95</v>
      </c>
      <c r="C274" s="44" t="s">
        <v>261</v>
      </c>
      <c r="D274" s="45">
        <v>1418</v>
      </c>
      <c r="E274" s="44"/>
      <c r="F274" s="49"/>
      <c r="G274" s="50">
        <v>81.539667731629379</v>
      </c>
      <c r="H274" s="46"/>
      <c r="J274" s="2"/>
      <c r="K274" s="26"/>
    </row>
    <row r="275" spans="1:11" s="47" customFormat="1">
      <c r="A275" s="44"/>
      <c r="B275" s="44">
        <v>95</v>
      </c>
      <c r="C275" s="44" t="s">
        <v>262</v>
      </c>
      <c r="D275" s="45">
        <v>3569</v>
      </c>
      <c r="E275" s="44"/>
      <c r="F275" s="49"/>
      <c r="G275" s="50">
        <v>295.23286581469648</v>
      </c>
      <c r="H275" s="46"/>
      <c r="J275" s="2"/>
      <c r="K275" s="26"/>
    </row>
    <row r="276" spans="1:11" s="47" customFormat="1">
      <c r="A276" s="44"/>
      <c r="B276" s="44">
        <v>95</v>
      </c>
      <c r="C276" s="44" t="s">
        <v>263</v>
      </c>
      <c r="D276" s="45">
        <v>5741</v>
      </c>
      <c r="E276" s="44"/>
      <c r="F276" s="49"/>
      <c r="G276" s="50">
        <v>155.14314696485621</v>
      </c>
      <c r="H276" s="46"/>
      <c r="J276" s="2"/>
      <c r="K276" s="26"/>
    </row>
    <row r="277" spans="1:11" s="47" customFormat="1">
      <c r="A277" s="44"/>
      <c r="B277" s="44">
        <v>95</v>
      </c>
      <c r="C277" s="44" t="s">
        <v>264</v>
      </c>
      <c r="D277" s="45">
        <v>2100</v>
      </c>
      <c r="E277" s="44"/>
      <c r="F277" s="49"/>
      <c r="G277" s="50">
        <v>100.56143769968051</v>
      </c>
      <c r="H277" s="46"/>
      <c r="J277" s="2"/>
      <c r="K277" s="26"/>
    </row>
    <row r="278" spans="1:11" s="47" customFormat="1">
      <c r="A278" s="44"/>
      <c r="B278" s="44">
        <v>95</v>
      </c>
      <c r="C278" s="44" t="s">
        <v>265</v>
      </c>
      <c r="D278" s="45">
        <v>449.4</v>
      </c>
      <c r="E278" s="44"/>
      <c r="F278" s="49"/>
      <c r="G278" s="50">
        <v>108.12602396166132</v>
      </c>
      <c r="H278" s="46"/>
      <c r="J278" s="2"/>
      <c r="K278" s="26"/>
    </row>
    <row r="279" spans="1:11" s="47" customFormat="1">
      <c r="A279" s="44"/>
      <c r="B279" s="44">
        <v>95</v>
      </c>
      <c r="C279" s="44" t="s">
        <v>266</v>
      </c>
      <c r="D279" s="45">
        <v>218.5</v>
      </c>
      <c r="E279" s="44"/>
      <c r="F279" s="49"/>
      <c r="G279" s="50">
        <v>94.872904153354639</v>
      </c>
      <c r="H279" s="46"/>
      <c r="J279" s="2"/>
      <c r="K279" s="26"/>
    </row>
    <row r="280" spans="1:11" s="47" customFormat="1">
      <c r="A280" s="44"/>
      <c r="B280" s="44">
        <v>95</v>
      </c>
      <c r="C280" s="44" t="s">
        <v>267</v>
      </c>
      <c r="D280" s="45">
        <v>174</v>
      </c>
      <c r="E280" s="44"/>
      <c r="F280" s="49"/>
      <c r="G280" s="50">
        <v>103.59474440894567</v>
      </c>
      <c r="H280" s="46"/>
      <c r="J280" s="2"/>
      <c r="K280" s="26"/>
    </row>
    <row r="281" spans="1:11" s="47" customFormat="1">
      <c r="A281" s="44"/>
      <c r="B281" s="44">
        <v>95</v>
      </c>
      <c r="C281" s="44" t="s">
        <v>268</v>
      </c>
      <c r="D281" s="45">
        <v>161.9</v>
      </c>
      <c r="E281" s="44"/>
      <c r="F281" s="49"/>
      <c r="G281" s="50">
        <v>50.741488817891373</v>
      </c>
      <c r="H281" s="46"/>
      <c r="J281" s="2"/>
      <c r="K281" s="26"/>
    </row>
    <row r="282" spans="1:11" s="47" customFormat="1">
      <c r="A282" s="44"/>
      <c r="B282" s="44">
        <v>95</v>
      </c>
      <c r="C282" s="44" t="s">
        <v>269</v>
      </c>
      <c r="D282" s="45">
        <v>157.1</v>
      </c>
      <c r="E282" s="44"/>
      <c r="F282" s="49"/>
      <c r="G282" s="50">
        <v>51.275837060702877</v>
      </c>
      <c r="H282" s="46"/>
      <c r="J282" s="2"/>
      <c r="K282" s="26"/>
    </row>
    <row r="283" spans="1:11" s="47" customFormat="1">
      <c r="A283" s="44"/>
      <c r="B283" s="44">
        <v>95</v>
      </c>
      <c r="C283" s="44" t="s">
        <v>270</v>
      </c>
      <c r="D283" s="45">
        <v>160.80000000000001</v>
      </c>
      <c r="E283" s="44"/>
      <c r="F283" s="49"/>
      <c r="G283" s="50">
        <v>165.65705750798725</v>
      </c>
      <c r="H283" s="46"/>
      <c r="J283" s="2"/>
      <c r="K283" s="26"/>
    </row>
    <row r="284" spans="1:11" s="47" customFormat="1">
      <c r="A284" s="44"/>
      <c r="B284" s="44">
        <v>95</v>
      </c>
      <c r="C284" s="44" t="s">
        <v>271</v>
      </c>
      <c r="D284" s="45">
        <v>155.5</v>
      </c>
      <c r="E284" s="44"/>
      <c r="F284" s="49"/>
      <c r="G284" s="50">
        <v>77.016651757188498</v>
      </c>
      <c r="H284" s="46"/>
      <c r="J284" s="2"/>
      <c r="K284" s="26"/>
    </row>
    <row r="285" spans="1:11" s="47" customFormat="1">
      <c r="A285" s="44"/>
      <c r="B285" s="44">
        <v>95</v>
      </c>
      <c r="C285" s="44" t="s">
        <v>272</v>
      </c>
      <c r="D285" s="45">
        <v>114</v>
      </c>
      <c r="E285" s="44"/>
      <c r="F285" s="49"/>
      <c r="G285" s="50">
        <v>38.772744408945691</v>
      </c>
      <c r="H285" s="46"/>
      <c r="J285" s="2"/>
      <c r="K285" s="26"/>
    </row>
    <row r="286" spans="1:11" s="47" customFormat="1">
      <c r="A286" s="44"/>
      <c r="B286" s="44">
        <v>95</v>
      </c>
      <c r="C286" s="44" t="s">
        <v>273</v>
      </c>
      <c r="D286" s="45">
        <v>29.62</v>
      </c>
      <c r="E286" s="44"/>
      <c r="F286" s="49"/>
      <c r="G286" s="50">
        <v>30.378968051118214</v>
      </c>
      <c r="H286" s="46"/>
      <c r="J286" s="2"/>
      <c r="K286" s="26"/>
    </row>
    <row r="287" spans="1:11" s="47" customFormat="1">
      <c r="A287" s="44"/>
      <c r="B287" s="44">
        <v>95</v>
      </c>
      <c r="C287" s="51" t="s">
        <v>274</v>
      </c>
      <c r="D287" s="52">
        <v>194.86093809076692</v>
      </c>
      <c r="E287" s="44"/>
      <c r="F287" s="49"/>
      <c r="G287" s="52">
        <v>62.909042179762601</v>
      </c>
      <c r="H287" s="46" t="s">
        <v>275</v>
      </c>
      <c r="I287" s="53"/>
      <c r="J287" s="54"/>
      <c r="K287" s="55"/>
    </row>
    <row r="288" spans="1:11" s="47" customFormat="1">
      <c r="A288" s="44"/>
      <c r="B288" s="44">
        <v>95</v>
      </c>
      <c r="C288" s="51" t="s">
        <v>276</v>
      </c>
      <c r="D288" s="52">
        <v>125.93581895312208</v>
      </c>
      <c r="E288" s="44"/>
      <c r="F288" s="49"/>
      <c r="G288" s="52">
        <v>146.65551385330036</v>
      </c>
      <c r="H288" s="46"/>
      <c r="I288" s="53"/>
      <c r="J288" s="54"/>
      <c r="K288" s="55"/>
    </row>
    <row r="289" spans="1:11" s="47" customFormat="1">
      <c r="A289" s="44"/>
      <c r="B289" s="44">
        <v>95</v>
      </c>
      <c r="C289" s="51" t="s">
        <v>277</v>
      </c>
      <c r="D289" s="52">
        <v>109.15339474723457</v>
      </c>
      <c r="E289" s="44"/>
      <c r="F289" s="49"/>
      <c r="G289" s="52">
        <v>125.175964212309</v>
      </c>
      <c r="H289" s="46"/>
      <c r="I289" s="53"/>
      <c r="J289" s="54"/>
      <c r="K289" s="55"/>
    </row>
    <row r="290" spans="1:11" s="47" customFormat="1">
      <c r="A290" s="44"/>
      <c r="B290" s="44">
        <v>95</v>
      </c>
      <c r="C290" s="51" t="s">
        <v>278</v>
      </c>
      <c r="D290" s="52">
        <v>80.808686759171735</v>
      </c>
      <c r="E290" s="44"/>
      <c r="F290" s="49"/>
      <c r="G290" s="52">
        <v>35.510311196465494</v>
      </c>
      <c r="H290" s="46"/>
      <c r="I290" s="53"/>
      <c r="J290" s="54"/>
      <c r="K290" s="55"/>
    </row>
    <row r="291" spans="1:11" s="47" customFormat="1">
      <c r="A291" s="44"/>
      <c r="B291" s="44">
        <v>95</v>
      </c>
      <c r="C291" s="51" t="s">
        <v>279</v>
      </c>
      <c r="D291" s="52">
        <v>30.257260476708979</v>
      </c>
      <c r="E291" s="44"/>
      <c r="F291" s="49"/>
      <c r="G291" s="52">
        <v>33.672868445927612</v>
      </c>
      <c r="H291" s="46"/>
      <c r="I291" s="53"/>
      <c r="J291" s="54"/>
      <c r="K291" s="55"/>
    </row>
    <row r="292" spans="1:11" s="47" customFormat="1">
      <c r="A292" s="44"/>
      <c r="B292" s="44">
        <v>95</v>
      </c>
      <c r="C292" s="51" t="s">
        <v>280</v>
      </c>
      <c r="D292" s="52">
        <v>192.82533535255189</v>
      </c>
      <c r="E292" s="44"/>
      <c r="F292" s="49"/>
      <c r="G292" s="52">
        <v>186.62214268393265</v>
      </c>
      <c r="H292" s="46"/>
      <c r="I292" s="53"/>
      <c r="J292" s="54"/>
      <c r="K292" s="55"/>
    </row>
    <row r="293" spans="1:11" s="47" customFormat="1">
      <c r="A293" s="44"/>
      <c r="B293" s="44">
        <v>95</v>
      </c>
      <c r="C293" s="51" t="s">
        <v>281</v>
      </c>
      <c r="D293" s="52">
        <v>190.09775416372648</v>
      </c>
      <c r="E293" s="44"/>
      <c r="F293" s="49"/>
      <c r="G293" s="52">
        <v>68.567088643995305</v>
      </c>
      <c r="H293" s="46"/>
      <c r="I293" s="53"/>
      <c r="J293" s="54"/>
      <c r="K293" s="55"/>
    </row>
    <row r="294" spans="1:11" s="47" customFormat="1">
      <c r="A294" s="44"/>
      <c r="B294" s="44">
        <v>95</v>
      </c>
      <c r="C294" s="51" t="s">
        <v>282</v>
      </c>
      <c r="D294" s="52">
        <v>162.81869411989061</v>
      </c>
      <c r="E294" s="44"/>
      <c r="F294" s="49"/>
      <c r="G294" s="52">
        <v>111.38385058895102</v>
      </c>
      <c r="H294" s="46"/>
      <c r="I294" s="53"/>
      <c r="J294" s="54"/>
      <c r="K294" s="55"/>
    </row>
    <row r="295" spans="1:11" s="47" customFormat="1">
      <c r="A295" s="44"/>
      <c r="B295" s="44">
        <v>95</v>
      </c>
      <c r="C295" s="51" t="s">
        <v>283</v>
      </c>
      <c r="D295" s="52">
        <v>173.54623413734143</v>
      </c>
      <c r="E295" s="44"/>
      <c r="F295" s="49"/>
      <c r="G295" s="52">
        <v>62.122630398811303</v>
      </c>
      <c r="H295" s="46"/>
      <c r="I295" s="53"/>
      <c r="J295" s="54"/>
      <c r="K295" s="55"/>
    </row>
    <row r="296" spans="1:11" s="47" customFormat="1">
      <c r="A296" s="44"/>
      <c r="B296" s="44">
        <v>95</v>
      </c>
      <c r="C296" s="51" t="s">
        <v>284</v>
      </c>
      <c r="D296" s="52">
        <v>1745.4739770234735</v>
      </c>
      <c r="E296" s="44"/>
      <c r="F296" s="49"/>
      <c r="G296" s="52">
        <v>629.90770671086898</v>
      </c>
      <c r="H296" s="46"/>
      <c r="I296" s="53"/>
      <c r="J296" s="54"/>
      <c r="K296" s="55"/>
    </row>
    <row r="297" spans="1:11" s="47" customFormat="1">
      <c r="A297" s="44"/>
      <c r="B297" s="44">
        <v>95</v>
      </c>
      <c r="C297" s="51" t="s">
        <v>285</v>
      </c>
      <c r="D297" s="52">
        <v>200.87734084331839</v>
      </c>
      <c r="E297" s="44"/>
      <c r="F297" s="49"/>
      <c r="G297" s="52">
        <v>65.276377108152886</v>
      </c>
      <c r="H297" s="46"/>
      <c r="I297" s="53"/>
      <c r="J297" s="54"/>
      <c r="K297" s="55"/>
    </row>
    <row r="298" spans="1:11" s="47" customFormat="1">
      <c r="A298" s="44"/>
      <c r="B298" s="44">
        <v>95</v>
      </c>
      <c r="C298" s="51" t="s">
        <v>286</v>
      </c>
      <c r="D298" s="52">
        <v>224.77054891702997</v>
      </c>
      <c r="E298" s="44"/>
      <c r="F298" s="49"/>
      <c r="G298" s="52">
        <v>184.7897137154236</v>
      </c>
      <c r="H298" s="46"/>
      <c r="I298" s="53"/>
      <c r="J298" s="54"/>
      <c r="K298" s="55"/>
    </row>
    <row r="299" spans="1:11" s="47" customFormat="1">
      <c r="A299" s="43" t="s">
        <v>287</v>
      </c>
      <c r="B299" s="44">
        <v>95</v>
      </c>
      <c r="C299" s="44" t="s">
        <v>288</v>
      </c>
      <c r="D299" s="45">
        <v>542</v>
      </c>
      <c r="E299" s="45"/>
      <c r="F299" s="45"/>
      <c r="G299" s="50">
        <v>83.244670926517557</v>
      </c>
      <c r="H299" s="46" t="s">
        <v>249</v>
      </c>
      <c r="J299" s="2"/>
      <c r="K299" s="26"/>
    </row>
    <row r="300" spans="1:11" s="47" customFormat="1">
      <c r="A300" s="36"/>
      <c r="B300" s="44">
        <v>95</v>
      </c>
      <c r="C300" s="44" t="s">
        <v>289</v>
      </c>
      <c r="D300" s="45">
        <v>600.5</v>
      </c>
      <c r="E300" s="45"/>
      <c r="F300" s="45"/>
      <c r="G300" s="50">
        <v>138.32451916932905</v>
      </c>
      <c r="J300" s="2"/>
      <c r="K300" s="26"/>
    </row>
    <row r="301" spans="1:11" s="47" customFormat="1">
      <c r="A301" s="44"/>
      <c r="B301" s="44">
        <v>95</v>
      </c>
      <c r="C301" s="44" t="s">
        <v>290</v>
      </c>
      <c r="D301" s="45">
        <v>860.5</v>
      </c>
      <c r="E301" s="45"/>
      <c r="F301" s="45"/>
      <c r="G301" s="50">
        <v>180.05492971246008</v>
      </c>
      <c r="H301" s="46"/>
      <c r="J301" s="2"/>
      <c r="K301" s="26"/>
    </row>
    <row r="302" spans="1:11" s="47" customFormat="1">
      <c r="A302" s="44"/>
      <c r="B302" s="44">
        <v>95</v>
      </c>
      <c r="C302" s="44" t="s">
        <v>291</v>
      </c>
      <c r="D302" s="45">
        <v>330.4</v>
      </c>
      <c r="E302" s="45"/>
      <c r="F302" s="45"/>
      <c r="G302" s="50">
        <v>25.506116613418534</v>
      </c>
      <c r="H302" s="46"/>
      <c r="J302" s="2"/>
      <c r="K302" s="26"/>
    </row>
    <row r="303" spans="1:11" s="47" customFormat="1">
      <c r="A303" s="44"/>
      <c r="B303" s="44">
        <v>95</v>
      </c>
      <c r="C303" s="44" t="s">
        <v>292</v>
      </c>
      <c r="D303" s="45">
        <v>1077</v>
      </c>
      <c r="E303" s="45"/>
      <c r="F303" s="45"/>
      <c r="G303" s="50">
        <v>92.858648562300317</v>
      </c>
      <c r="H303" s="46"/>
      <c r="J303" s="2"/>
      <c r="K303" s="26"/>
    </row>
    <row r="304" spans="1:11" s="47" customFormat="1">
      <c r="A304" s="44"/>
      <c r="B304" s="44">
        <v>95</v>
      </c>
      <c r="C304" s="44" t="s">
        <v>293</v>
      </c>
      <c r="D304" s="45">
        <v>968.7</v>
      </c>
      <c r="E304" s="45"/>
      <c r="F304" s="45"/>
      <c r="G304" s="50">
        <v>99.048924920127789</v>
      </c>
      <c r="H304" s="46"/>
      <c r="J304" s="2"/>
      <c r="K304" s="26"/>
    </row>
    <row r="305" spans="1:11" s="47" customFormat="1">
      <c r="A305" s="44"/>
      <c r="B305" s="44">
        <v>95</v>
      </c>
      <c r="C305" s="44" t="s">
        <v>294</v>
      </c>
      <c r="D305" s="45">
        <v>569</v>
      </c>
      <c r="E305" s="45"/>
      <c r="F305" s="45"/>
      <c r="G305" s="50">
        <v>67.649923322683705</v>
      </c>
      <c r="H305" s="46"/>
      <c r="J305" s="2"/>
      <c r="K305" s="26"/>
    </row>
    <row r="306" spans="1:11" s="47" customFormat="1">
      <c r="A306" s="44"/>
      <c r="B306" s="44">
        <v>95</v>
      </c>
      <c r="C306" s="44" t="s">
        <v>295</v>
      </c>
      <c r="D306" s="45">
        <v>2011</v>
      </c>
      <c r="E306" s="45"/>
      <c r="F306" s="45"/>
      <c r="G306" s="50">
        <v>159.57754632587859</v>
      </c>
      <c r="H306" s="46"/>
      <c r="J306" s="2"/>
      <c r="K306" s="26"/>
    </row>
    <row r="307" spans="1:11" s="47" customFormat="1">
      <c r="A307" s="44"/>
      <c r="B307" s="44">
        <v>95</v>
      </c>
      <c r="C307" s="44" t="s">
        <v>296</v>
      </c>
      <c r="D307" s="45">
        <v>6063</v>
      </c>
      <c r="E307" s="45"/>
      <c r="F307" s="45"/>
      <c r="G307" s="50">
        <v>266.65869648562301</v>
      </c>
      <c r="H307" s="46"/>
      <c r="J307" s="2"/>
      <c r="K307" s="26"/>
    </row>
    <row r="308" spans="1:11" s="47" customFormat="1">
      <c r="A308" s="44"/>
      <c r="B308" s="44">
        <v>95</v>
      </c>
      <c r="C308" s="44" t="s">
        <v>297</v>
      </c>
      <c r="D308" s="45">
        <v>2806</v>
      </c>
      <c r="E308" s="45"/>
      <c r="F308" s="45"/>
      <c r="G308" s="50">
        <v>64.505463258785937</v>
      </c>
      <c r="H308" s="46"/>
      <c r="J308" s="2"/>
      <c r="K308" s="26"/>
    </row>
    <row r="309" spans="1:11" s="47" customFormat="1">
      <c r="A309" s="44"/>
      <c r="B309" s="44">
        <v>95</v>
      </c>
      <c r="C309" s="44" t="s">
        <v>298</v>
      </c>
      <c r="D309" s="45">
        <v>4347</v>
      </c>
      <c r="E309" s="45"/>
      <c r="F309" s="45"/>
      <c r="G309" s="50">
        <v>130.3945431309904</v>
      </c>
      <c r="H309" s="46"/>
      <c r="J309" s="2"/>
      <c r="K309" s="26"/>
    </row>
    <row r="310" spans="1:11" s="47" customFormat="1">
      <c r="A310" s="44"/>
      <c r="B310" s="44">
        <v>95</v>
      </c>
      <c r="C310" s="44" t="s">
        <v>299</v>
      </c>
      <c r="D310" s="45">
        <v>4208</v>
      </c>
      <c r="E310" s="45"/>
      <c r="F310" s="45"/>
      <c r="G310" s="50">
        <v>165.66580511182107</v>
      </c>
      <c r="H310" s="46"/>
      <c r="J310" s="2"/>
      <c r="K310" s="26"/>
    </row>
    <row r="311" spans="1:11" s="47" customFormat="1">
      <c r="A311" s="44"/>
      <c r="B311" s="44">
        <v>95</v>
      </c>
      <c r="C311" s="56" t="s">
        <v>300</v>
      </c>
      <c r="D311" s="57">
        <v>4200</v>
      </c>
      <c r="E311" s="45"/>
      <c r="F311" s="45"/>
      <c r="G311" s="45">
        <v>81.099999999999994</v>
      </c>
      <c r="H311" s="46" t="s">
        <v>275</v>
      </c>
      <c r="J311" s="2"/>
      <c r="K311" s="26"/>
    </row>
    <row r="312" spans="1:11" s="47" customFormat="1">
      <c r="A312" s="44"/>
      <c r="B312" s="44">
        <v>95</v>
      </c>
      <c r="C312" s="56" t="s">
        <v>301</v>
      </c>
      <c r="D312" s="57">
        <v>4601</v>
      </c>
      <c r="E312" s="45"/>
      <c r="F312" s="45"/>
      <c r="G312" s="45">
        <v>130.4</v>
      </c>
      <c r="H312" s="46"/>
      <c r="J312" s="2"/>
      <c r="K312" s="26"/>
    </row>
    <row r="313" spans="1:11" s="47" customFormat="1">
      <c r="A313" s="43" t="s">
        <v>302</v>
      </c>
      <c r="B313" s="44">
        <v>95</v>
      </c>
      <c r="C313" s="58" t="s">
        <v>303</v>
      </c>
      <c r="D313" s="59">
        <v>96.04</v>
      </c>
      <c r="E313" s="45"/>
      <c r="F313" s="45"/>
      <c r="G313" s="59">
        <v>47.47560696970239</v>
      </c>
      <c r="H313" s="46" t="s">
        <v>275</v>
      </c>
      <c r="I313" s="60"/>
      <c r="J313" s="61"/>
      <c r="K313" s="62"/>
    </row>
    <row r="314" spans="1:11" s="47" customFormat="1">
      <c r="A314" s="44"/>
      <c r="B314" s="44">
        <v>95</v>
      </c>
      <c r="C314" s="63" t="s">
        <v>304</v>
      </c>
      <c r="D314" s="64">
        <v>91.77</v>
      </c>
      <c r="E314" s="45"/>
      <c r="F314" s="45"/>
      <c r="G314" s="64">
        <v>49.439796841214573</v>
      </c>
      <c r="H314" s="46"/>
      <c r="I314" s="65"/>
      <c r="J314" s="61"/>
      <c r="K314" s="66"/>
    </row>
    <row r="315" spans="1:11" s="47" customFormat="1">
      <c r="A315" s="44"/>
      <c r="B315" s="44">
        <v>95</v>
      </c>
      <c r="C315" s="67" t="s">
        <v>305</v>
      </c>
      <c r="D315" s="68">
        <v>87.32</v>
      </c>
      <c r="E315" s="45"/>
      <c r="F315" s="45"/>
      <c r="G315" s="68">
        <v>75.234605456776535</v>
      </c>
      <c r="H315" s="46"/>
      <c r="I315" s="69"/>
      <c r="J315" s="61"/>
      <c r="K315" s="70"/>
    </row>
    <row r="316" spans="1:11" s="47" customFormat="1">
      <c r="A316" s="44"/>
      <c r="B316" s="44">
        <v>95</v>
      </c>
      <c r="C316" s="71" t="s">
        <v>306</v>
      </c>
      <c r="D316" s="72">
        <v>85.08</v>
      </c>
      <c r="E316" s="45"/>
      <c r="F316" s="45"/>
      <c r="G316" s="72">
        <v>55.869804011292196</v>
      </c>
      <c r="H316" s="46"/>
      <c r="I316" s="73"/>
      <c r="J316" s="61"/>
      <c r="K316" s="74"/>
    </row>
    <row r="317" spans="1:11" s="47" customFormat="1">
      <c r="A317" s="44"/>
      <c r="B317" s="44">
        <v>95</v>
      </c>
      <c r="C317" s="75" t="s">
        <v>307</v>
      </c>
      <c r="D317" s="76">
        <v>126.58</v>
      </c>
      <c r="E317" s="45"/>
      <c r="F317" s="45"/>
      <c r="G317" s="76">
        <v>69.544303865849685</v>
      </c>
      <c r="H317" s="46"/>
      <c r="I317" s="77"/>
      <c r="J317" s="61"/>
      <c r="K317" s="78"/>
    </row>
    <row r="318" spans="1:11" s="47" customFormat="1">
      <c r="A318" s="44"/>
      <c r="B318" s="44">
        <v>95</v>
      </c>
      <c r="C318" s="79" t="s">
        <v>308</v>
      </c>
      <c r="D318" s="52">
        <v>93.884744272327524</v>
      </c>
      <c r="E318" s="45"/>
      <c r="F318" s="45"/>
      <c r="G318" s="52">
        <v>52.470025017703016</v>
      </c>
      <c r="H318" s="46"/>
      <c r="I318" s="80"/>
      <c r="J318" s="61"/>
      <c r="K318" s="55"/>
    </row>
    <row r="319" spans="1:11" s="47" customFormat="1">
      <c r="A319" s="44"/>
      <c r="B319" s="44">
        <v>95</v>
      </c>
      <c r="C319" s="79" t="s">
        <v>309</v>
      </c>
      <c r="D319" s="52">
        <v>114.99061829687068</v>
      </c>
      <c r="E319" s="45"/>
      <c r="F319" s="45"/>
      <c r="G319" s="52">
        <v>66.268229332509961</v>
      </c>
      <c r="H319" s="46"/>
      <c r="I319" s="80"/>
      <c r="J319" s="61"/>
      <c r="K319" s="55"/>
    </row>
    <row r="320" spans="1:11" s="47" customFormat="1">
      <c r="A320" s="44"/>
      <c r="B320" s="44">
        <v>95</v>
      </c>
      <c r="C320" s="79" t="s">
        <v>310</v>
      </c>
      <c r="D320" s="52">
        <v>104.89424185416904</v>
      </c>
      <c r="E320" s="45"/>
      <c r="F320" s="45"/>
      <c r="G320" s="52">
        <v>50.866965424111989</v>
      </c>
      <c r="H320" s="46"/>
      <c r="I320" s="80"/>
      <c r="J320" s="61"/>
      <c r="K320" s="55"/>
    </row>
    <row r="321" spans="1:11" s="47" customFormat="1">
      <c r="A321" s="44"/>
      <c r="B321" s="44">
        <v>95</v>
      </c>
      <c r="C321" s="79" t="s">
        <v>311</v>
      </c>
      <c r="D321" s="52">
        <v>31.814822154816412</v>
      </c>
      <c r="E321" s="45"/>
      <c r="F321" s="45"/>
      <c r="G321" s="52">
        <v>8.2608053352595832</v>
      </c>
      <c r="H321" s="46"/>
      <c r="I321" s="80"/>
      <c r="J321" s="61"/>
      <c r="K321" s="55"/>
    </row>
    <row r="322" spans="1:11" s="47" customFormat="1">
      <c r="A322" s="44"/>
      <c r="B322" s="44">
        <v>95</v>
      </c>
      <c r="C322" s="79" t="s">
        <v>312</v>
      </c>
      <c r="D322" s="52">
        <v>44.841135041982803</v>
      </c>
      <c r="E322" s="45"/>
      <c r="F322" s="45"/>
      <c r="G322" s="52">
        <v>12.59129632903405</v>
      </c>
      <c r="H322" s="46"/>
      <c r="I322" s="80"/>
      <c r="J322" s="61"/>
      <c r="K322" s="55"/>
    </row>
    <row r="323" spans="1:11" s="47" customFormat="1">
      <c r="A323" s="44"/>
      <c r="B323" s="44">
        <v>95</v>
      </c>
      <c r="C323" s="51" t="s">
        <v>313</v>
      </c>
      <c r="D323" s="52">
        <v>32.246870278676006</v>
      </c>
      <c r="E323" s="45"/>
      <c r="F323" s="45"/>
      <c r="G323" s="52">
        <v>5.3068495956920234</v>
      </c>
      <c r="H323" s="46"/>
      <c r="I323" s="81"/>
      <c r="J323" s="61"/>
      <c r="K323" s="55"/>
    </row>
    <row r="324" spans="1:11" s="47" customFormat="1">
      <c r="A324" s="44"/>
      <c r="B324" s="44">
        <v>95</v>
      </c>
      <c r="C324" s="51" t="s">
        <v>314</v>
      </c>
      <c r="D324" s="52">
        <v>67.469719793352326</v>
      </c>
      <c r="E324" s="45"/>
      <c r="F324" s="45"/>
      <c r="G324" s="52">
        <v>17.677014905589672</v>
      </c>
      <c r="H324" s="46"/>
      <c r="I324" s="81"/>
      <c r="J324" s="61"/>
      <c r="K324" s="55"/>
    </row>
    <row r="325" spans="1:11" s="47" customFormat="1">
      <c r="A325" s="44"/>
      <c r="B325" s="44">
        <v>95</v>
      </c>
      <c r="C325" s="51" t="s">
        <v>315</v>
      </c>
      <c r="D325" s="52">
        <v>35.169148103792999</v>
      </c>
      <c r="E325" s="45"/>
      <c r="F325" s="45"/>
      <c r="G325" s="52">
        <v>7.2013503012851201</v>
      </c>
      <c r="H325" s="46"/>
      <c r="I325" s="81"/>
      <c r="J325" s="61"/>
      <c r="K325" s="55"/>
    </row>
    <row r="326" spans="1:11" s="47" customFormat="1">
      <c r="A326" s="44"/>
      <c r="B326" s="44">
        <v>95</v>
      </c>
      <c r="C326" s="51" t="s">
        <v>316</v>
      </c>
      <c r="D326" s="52">
        <v>110.8068719525353</v>
      </c>
      <c r="E326" s="45"/>
      <c r="F326" s="45"/>
      <c r="G326" s="52">
        <v>34.973182277015212</v>
      </c>
      <c r="H326" s="46"/>
      <c r="I326" s="81"/>
      <c r="J326" s="61"/>
      <c r="K326" s="55"/>
    </row>
    <row r="327" spans="1:11" s="47" customFormat="1">
      <c r="A327" s="44"/>
      <c r="B327" s="44">
        <v>95</v>
      </c>
      <c r="C327" s="51" t="s">
        <v>317</v>
      </c>
      <c r="D327" s="52">
        <v>38.337134287289103</v>
      </c>
      <c r="E327" s="45"/>
      <c r="F327" s="45"/>
      <c r="G327" s="52">
        <v>5.3735613505760353</v>
      </c>
      <c r="H327" s="46"/>
      <c r="I327" s="81"/>
      <c r="J327" s="61"/>
      <c r="K327" s="55"/>
    </row>
    <row r="328" spans="1:11" s="47" customFormat="1">
      <c r="A328" s="44"/>
      <c r="B328" s="44">
        <v>95</v>
      </c>
      <c r="C328" s="51" t="s">
        <v>318</v>
      </c>
      <c r="D328" s="52">
        <v>210.52768166860659</v>
      </c>
      <c r="E328" s="45"/>
      <c r="F328" s="45"/>
      <c r="G328" s="52">
        <v>16.951089887946079</v>
      </c>
      <c r="H328" s="46"/>
      <c r="I328" s="81"/>
      <c r="J328" s="61"/>
      <c r="K328" s="55"/>
    </row>
    <row r="329" spans="1:11" s="47" customFormat="1">
      <c r="A329" s="44"/>
      <c r="B329" s="44">
        <v>95</v>
      </c>
      <c r="C329" s="51" t="s">
        <v>319</v>
      </c>
      <c r="D329" s="52">
        <v>226.30224610226557</v>
      </c>
      <c r="E329" s="45"/>
      <c r="F329" s="45"/>
      <c r="G329" s="52">
        <v>16.898896350163703</v>
      </c>
      <c r="H329" s="46"/>
      <c r="I329" s="81"/>
      <c r="J329" s="61"/>
      <c r="K329" s="55"/>
    </row>
    <row r="330" spans="1:11" s="47" customFormat="1">
      <c r="A330" s="44"/>
      <c r="B330" s="44">
        <v>95</v>
      </c>
      <c r="C330" s="51" t="s">
        <v>320</v>
      </c>
      <c r="D330" s="52">
        <v>450.81220309840535</v>
      </c>
      <c r="E330" s="45"/>
      <c r="F330" s="45"/>
      <c r="G330" s="52">
        <v>18.565270492729727</v>
      </c>
      <c r="H330" s="46"/>
      <c r="I330" s="81"/>
      <c r="J330" s="61"/>
      <c r="K330" s="55"/>
    </row>
    <row r="331" spans="1:11" s="47" customFormat="1">
      <c r="A331" s="44"/>
      <c r="B331" s="44">
        <v>95</v>
      </c>
      <c r="C331" s="51" t="s">
        <v>321</v>
      </c>
      <c r="D331" s="52">
        <v>690.32707694677015</v>
      </c>
      <c r="E331" s="45"/>
      <c r="F331" s="45"/>
      <c r="G331" s="52">
        <v>35.416247035739509</v>
      </c>
      <c r="H331" s="46"/>
      <c r="I331" s="81"/>
      <c r="J331" s="61"/>
      <c r="K331" s="55"/>
    </row>
    <row r="332" spans="1:11" s="47" customFormat="1">
      <c r="A332" s="44"/>
      <c r="B332" s="44">
        <v>95</v>
      </c>
      <c r="C332" s="51" t="s">
        <v>322</v>
      </c>
      <c r="D332" s="52">
        <v>173.85017710392577</v>
      </c>
      <c r="E332" s="45"/>
      <c r="F332" s="45"/>
      <c r="G332" s="52">
        <v>111.88337317204692</v>
      </c>
      <c r="H332" s="46"/>
      <c r="I332" s="82"/>
      <c r="J332" s="61"/>
      <c r="K332" s="55"/>
    </row>
    <row r="333" spans="1:11" s="47" customFormat="1">
      <c r="A333" s="44"/>
      <c r="B333" s="44">
        <v>95</v>
      </c>
      <c r="C333" s="51" t="s">
        <v>323</v>
      </c>
      <c r="D333" s="52">
        <v>101.25795931397371</v>
      </c>
      <c r="E333" s="45"/>
      <c r="F333" s="45"/>
      <c r="G333" s="52">
        <v>58.337548882215735</v>
      </c>
      <c r="H333" s="46"/>
      <c r="I333" s="82"/>
      <c r="J333" s="61"/>
      <c r="K333" s="55"/>
    </row>
    <row r="334" spans="1:11" s="47" customFormat="1">
      <c r="A334" s="44"/>
      <c r="B334" s="44">
        <v>95</v>
      </c>
      <c r="C334" s="51" t="s">
        <v>324</v>
      </c>
      <c r="D334" s="52">
        <v>74.260627328328354</v>
      </c>
      <c r="E334" s="45"/>
      <c r="F334" s="45"/>
      <c r="G334" s="52">
        <v>66.741774083606614</v>
      </c>
      <c r="H334" s="46"/>
      <c r="I334" s="81"/>
      <c r="J334" s="61"/>
      <c r="K334" s="55"/>
    </row>
    <row r="335" spans="1:11" s="47" customFormat="1">
      <c r="A335" s="44"/>
      <c r="B335" s="44">
        <v>95</v>
      </c>
      <c r="C335" s="51" t="s">
        <v>325</v>
      </c>
      <c r="D335" s="52">
        <v>102.08144640881731</v>
      </c>
      <c r="E335" s="45"/>
      <c r="F335" s="45"/>
      <c r="G335" s="52">
        <v>51.819674500201302</v>
      </c>
      <c r="H335" s="46"/>
      <c r="I335" s="81"/>
      <c r="J335" s="61"/>
      <c r="K335" s="55"/>
    </row>
    <row r="336" spans="1:11" s="47" customFormat="1">
      <c r="A336" s="44"/>
      <c r="B336" s="44">
        <v>95</v>
      </c>
      <c r="C336" s="51" t="s">
        <v>326</v>
      </c>
      <c r="D336" s="52">
        <v>86.715667153422118</v>
      </c>
      <c r="E336" s="45"/>
      <c r="F336" s="45"/>
      <c r="G336" s="52">
        <v>71.786515312489655</v>
      </c>
      <c r="H336" s="46"/>
      <c r="I336" s="81"/>
      <c r="J336" s="61"/>
      <c r="K336" s="55"/>
    </row>
    <row r="337" spans="1:11" s="47" customFormat="1">
      <c r="A337" s="44"/>
      <c r="B337" s="44">
        <v>95</v>
      </c>
      <c r="C337" s="51" t="s">
        <v>327</v>
      </c>
      <c r="D337" s="52">
        <v>86.824229628491707</v>
      </c>
      <c r="E337" s="45"/>
      <c r="F337" s="45"/>
      <c r="G337" s="52">
        <v>58.956413963826854</v>
      </c>
      <c r="H337" s="46"/>
      <c r="I337" s="81"/>
      <c r="J337" s="61"/>
      <c r="K337" s="55"/>
    </row>
    <row r="338" spans="1:11" s="47" customFormat="1">
      <c r="A338" s="44"/>
      <c r="B338" s="44">
        <v>95</v>
      </c>
      <c r="C338" s="51" t="s">
        <v>328</v>
      </c>
      <c r="D338" s="52">
        <v>112.19914775776536</v>
      </c>
      <c r="E338" s="45"/>
      <c r="F338" s="45"/>
      <c r="G338" s="52">
        <v>72.663054855035625</v>
      </c>
      <c r="H338" s="46"/>
      <c r="I338" s="81"/>
      <c r="J338" s="61"/>
      <c r="K338" s="55"/>
    </row>
    <row r="339" spans="1:11" s="47" customFormat="1">
      <c r="A339" s="44"/>
      <c r="B339" s="44">
        <v>95</v>
      </c>
      <c r="C339" s="56" t="s">
        <v>329</v>
      </c>
      <c r="D339" s="52">
        <v>94.907634862290834</v>
      </c>
      <c r="E339" s="45"/>
      <c r="F339" s="45"/>
      <c r="G339" s="52">
        <v>70.687855815687755</v>
      </c>
      <c r="H339" s="46"/>
      <c r="I339" s="83"/>
      <c r="J339" s="61"/>
      <c r="K339" s="55"/>
    </row>
    <row r="340" spans="1:11" s="47" customFormat="1">
      <c r="A340" s="44"/>
      <c r="B340" s="44">
        <v>95</v>
      </c>
      <c r="C340" s="56" t="s">
        <v>330</v>
      </c>
      <c r="D340" s="52">
        <v>97.808563508172142</v>
      </c>
      <c r="E340" s="45"/>
      <c r="F340" s="45"/>
      <c r="G340" s="52">
        <v>87.33980711465189</v>
      </c>
      <c r="H340" s="46"/>
      <c r="I340" s="83"/>
      <c r="J340" s="61"/>
      <c r="K340" s="84"/>
    </row>
    <row r="341" spans="1:11" s="47" customFormat="1">
      <c r="A341" s="44"/>
      <c r="B341" s="44">
        <v>95</v>
      </c>
      <c r="C341" s="56" t="s">
        <v>331</v>
      </c>
      <c r="D341" s="52">
        <v>93.550454416677894</v>
      </c>
      <c r="E341" s="45"/>
      <c r="F341" s="45"/>
      <c r="G341" s="52">
        <v>84.29426304331038</v>
      </c>
      <c r="H341" s="46"/>
      <c r="I341" s="83"/>
      <c r="J341" s="61"/>
      <c r="K341" s="84"/>
    </row>
    <row r="342" spans="1:11" s="47" customFormat="1">
      <c r="A342" s="44"/>
      <c r="B342" s="44">
        <v>95</v>
      </c>
      <c r="C342" s="56" t="s">
        <v>332</v>
      </c>
      <c r="D342" s="52">
        <v>92.263949692045927</v>
      </c>
      <c r="E342" s="45"/>
      <c r="F342" s="45"/>
      <c r="G342" s="52">
        <v>82.358012399229835</v>
      </c>
      <c r="H342" s="46"/>
      <c r="I342" s="83"/>
      <c r="J342" s="61"/>
      <c r="K342" s="55"/>
    </row>
    <row r="343" spans="1:11" s="47" customFormat="1">
      <c r="A343" s="44"/>
      <c r="B343" s="44">
        <v>95</v>
      </c>
      <c r="C343" s="56" t="s">
        <v>333</v>
      </c>
      <c r="D343" s="52">
        <v>76.254984590656704</v>
      </c>
      <c r="E343" s="45"/>
      <c r="F343" s="45"/>
      <c r="G343" s="52">
        <v>67.693498815818501</v>
      </c>
      <c r="H343" s="46"/>
      <c r="I343" s="83"/>
      <c r="J343" s="61"/>
      <c r="K343" s="84"/>
    </row>
    <row r="344" spans="1:11" s="47" customFormat="1">
      <c r="A344" s="44"/>
      <c r="B344" s="44">
        <v>95</v>
      </c>
      <c r="C344" s="56" t="s">
        <v>334</v>
      </c>
      <c r="D344" s="52">
        <v>72.468262548881057</v>
      </c>
      <c r="E344" s="45"/>
      <c r="F344" s="45"/>
      <c r="G344" s="52">
        <v>58.178356803966729</v>
      </c>
      <c r="H344" s="46"/>
      <c r="I344" s="83"/>
      <c r="J344" s="61"/>
      <c r="K344" s="55"/>
    </row>
    <row r="345" spans="1:11" s="47" customFormat="1">
      <c r="A345" s="44"/>
      <c r="B345" s="44">
        <v>95</v>
      </c>
      <c r="C345" s="56" t="s">
        <v>335</v>
      </c>
      <c r="D345" s="52">
        <v>95.731114856258756</v>
      </c>
      <c r="E345" s="45"/>
      <c r="F345" s="45"/>
      <c r="G345" s="52">
        <v>83.496637465939642</v>
      </c>
      <c r="H345" s="46"/>
      <c r="I345" s="83"/>
      <c r="J345" s="61"/>
      <c r="K345" s="55"/>
    </row>
    <row r="346" spans="1:11" s="47" customFormat="1">
      <c r="A346" s="44"/>
      <c r="B346" s="44">
        <v>95</v>
      </c>
      <c r="C346" s="56" t="s">
        <v>336</v>
      </c>
      <c r="D346" s="52">
        <v>84.728427601722601</v>
      </c>
      <c r="E346" s="45"/>
      <c r="F346" s="45"/>
      <c r="G346" s="52">
        <v>69.969508502662578</v>
      </c>
      <c r="H346" s="46"/>
      <c r="I346" s="83"/>
      <c r="J346" s="61"/>
      <c r="K346" s="55"/>
    </row>
    <row r="347" spans="1:11" s="47" customFormat="1">
      <c r="A347" s="44"/>
      <c r="B347" s="44">
        <v>95</v>
      </c>
      <c r="C347" s="56" t="s">
        <v>337</v>
      </c>
      <c r="D347" s="52">
        <v>71.571837101525801</v>
      </c>
      <c r="E347" s="45"/>
      <c r="F347" s="45"/>
      <c r="G347" s="52">
        <v>67.164718532941336</v>
      </c>
      <c r="H347" s="46"/>
      <c r="I347" s="83"/>
      <c r="J347" s="61"/>
      <c r="K347" s="55"/>
    </row>
    <row r="348" spans="1:11" s="47" customFormat="1">
      <c r="A348" s="44"/>
      <c r="B348" s="44">
        <v>95</v>
      </c>
      <c r="C348" s="56" t="s">
        <v>338</v>
      </c>
      <c r="D348" s="52">
        <v>75.929035049954777</v>
      </c>
      <c r="E348" s="45"/>
      <c r="F348" s="45"/>
      <c r="G348" s="52">
        <v>76.306722988195304</v>
      </c>
      <c r="H348" s="46"/>
      <c r="I348" s="85"/>
      <c r="J348" s="86"/>
      <c r="K348" s="55"/>
    </row>
    <row r="349" spans="1:11" s="47" customFormat="1">
      <c r="A349" s="44"/>
      <c r="B349" s="44">
        <v>95</v>
      </c>
      <c r="C349" s="56" t="s">
        <v>339</v>
      </c>
      <c r="D349" s="52">
        <v>114.81845344754566</v>
      </c>
      <c r="E349" s="45"/>
      <c r="F349" s="45"/>
      <c r="G349" s="52">
        <v>90.962849826656594</v>
      </c>
      <c r="H349" s="46"/>
      <c r="I349" s="83"/>
      <c r="J349" s="61"/>
      <c r="K349" s="55"/>
    </row>
    <row r="350" spans="1:11" s="47" customFormat="1">
      <c r="A350" s="44"/>
      <c r="B350" s="44">
        <v>95</v>
      </c>
      <c r="C350" s="56" t="s">
        <v>340</v>
      </c>
      <c r="D350" s="52">
        <v>141.22685204443735</v>
      </c>
      <c r="E350" s="45"/>
      <c r="F350" s="45"/>
      <c r="G350" s="52">
        <v>125.68226074975293</v>
      </c>
      <c r="H350" s="46"/>
      <c r="I350" s="85"/>
      <c r="J350" s="86"/>
      <c r="K350" s="55"/>
    </row>
    <row r="351" spans="1:11" s="47" customFormat="1">
      <c r="A351" s="44"/>
      <c r="B351" s="44">
        <v>95</v>
      </c>
      <c r="C351" s="56" t="s">
        <v>341</v>
      </c>
      <c r="D351" s="52">
        <v>94.939706019243715</v>
      </c>
      <c r="E351" s="45"/>
      <c r="F351" s="45"/>
      <c r="G351" s="52">
        <v>84.379191921132218</v>
      </c>
      <c r="H351" s="46"/>
      <c r="I351" s="85"/>
      <c r="J351" s="61"/>
      <c r="K351" s="55"/>
    </row>
    <row r="352" spans="1:11" s="47" customFormat="1">
      <c r="A352" s="44"/>
      <c r="B352" s="44">
        <v>95</v>
      </c>
      <c r="C352" s="56" t="s">
        <v>342</v>
      </c>
      <c r="D352" s="52">
        <v>113.10070643672675</v>
      </c>
      <c r="E352" s="45"/>
      <c r="F352" s="45"/>
      <c r="G352" s="52">
        <v>69.747238837503744</v>
      </c>
      <c r="H352" s="46"/>
      <c r="I352" s="83"/>
      <c r="J352" s="61"/>
      <c r="K352" s="55"/>
    </row>
    <row r="353" spans="1:12" s="47" customFormat="1">
      <c r="A353" s="44"/>
      <c r="B353" s="44">
        <v>95</v>
      </c>
      <c r="C353" s="56" t="s">
        <v>343</v>
      </c>
      <c r="D353" s="52">
        <v>121.81820891956177</v>
      </c>
      <c r="E353" s="45"/>
      <c r="F353" s="45"/>
      <c r="G353" s="52">
        <v>85.073273991561152</v>
      </c>
      <c r="H353" s="46"/>
      <c r="I353" s="85"/>
      <c r="J353" s="61"/>
      <c r="K353" s="55"/>
    </row>
    <row r="354" spans="1:12" s="47" customFormat="1">
      <c r="A354" s="44"/>
      <c r="B354" s="44">
        <v>95</v>
      </c>
      <c r="C354" s="56" t="s">
        <v>344</v>
      </c>
      <c r="D354" s="52">
        <v>88.564004173857924</v>
      </c>
      <c r="E354" s="45"/>
      <c r="F354" s="45"/>
      <c r="G354" s="52">
        <v>68.103875571849684</v>
      </c>
      <c r="H354" s="46"/>
      <c r="I354" s="85"/>
      <c r="J354" s="61"/>
      <c r="K354" s="55"/>
    </row>
    <row r="355" spans="1:12" s="47" customFormat="1">
      <c r="A355" s="44"/>
      <c r="B355" s="44">
        <v>95</v>
      </c>
      <c r="C355" s="51" t="s">
        <v>345</v>
      </c>
      <c r="D355" s="52">
        <v>85.191613038341416</v>
      </c>
      <c r="E355" s="45"/>
      <c r="F355" s="45"/>
      <c r="G355" s="52">
        <v>73.478957819087</v>
      </c>
      <c r="H355" s="46"/>
      <c r="I355" s="81"/>
      <c r="J355" s="61"/>
      <c r="K355" s="55"/>
    </row>
    <row r="356" spans="1:12" s="47" customFormat="1">
      <c r="A356" s="44"/>
      <c r="B356" s="44">
        <v>95</v>
      </c>
      <c r="C356" s="51">
        <v>501.61</v>
      </c>
      <c r="D356" s="52">
        <v>103.8</v>
      </c>
      <c r="E356" s="45"/>
      <c r="F356" s="45"/>
      <c r="G356" s="52">
        <v>89.987744706407128</v>
      </c>
      <c r="H356" s="46"/>
      <c r="I356" s="81"/>
      <c r="J356" s="61"/>
      <c r="K356" s="55"/>
    </row>
    <row r="357" spans="1:12" s="47" customFormat="1">
      <c r="A357" s="44"/>
      <c r="B357" s="44">
        <v>95</v>
      </c>
      <c r="C357" s="51" t="s">
        <v>346</v>
      </c>
      <c r="D357" s="52">
        <v>88.9010606648379</v>
      </c>
      <c r="E357" s="45"/>
      <c r="F357" s="45"/>
      <c r="G357" s="52">
        <v>82.706824507244193</v>
      </c>
      <c r="H357" s="46"/>
      <c r="I357" s="81"/>
      <c r="J357" s="61"/>
      <c r="K357" s="55"/>
    </row>
    <row r="358" spans="1:12" s="47" customFormat="1">
      <c r="A358" s="44"/>
      <c r="B358" s="44">
        <v>95</v>
      </c>
      <c r="C358" s="51">
        <v>505.9</v>
      </c>
      <c r="D358" s="52">
        <v>98.71</v>
      </c>
      <c r="E358" s="45"/>
      <c r="F358" s="45"/>
      <c r="G358" s="52">
        <v>64.591204045543336</v>
      </c>
      <c r="H358" s="46"/>
      <c r="I358" s="81"/>
      <c r="J358" s="61"/>
      <c r="K358" s="55"/>
    </row>
    <row r="359" spans="1:12" s="47" customFormat="1">
      <c r="A359" s="44"/>
      <c r="B359" s="44">
        <v>95</v>
      </c>
      <c r="C359" s="51">
        <v>509.5</v>
      </c>
      <c r="D359" s="52">
        <v>86.95</v>
      </c>
      <c r="E359" s="45"/>
      <c r="F359" s="45"/>
      <c r="G359" s="52">
        <v>44.975881668064766</v>
      </c>
      <c r="H359" s="46"/>
      <c r="I359" s="81"/>
      <c r="J359" s="61"/>
      <c r="K359" s="55"/>
    </row>
    <row r="360" spans="1:12" s="47" customFormat="1">
      <c r="A360" s="44"/>
      <c r="B360" s="44">
        <v>95</v>
      </c>
      <c r="C360" s="51">
        <v>512</v>
      </c>
      <c r="D360" s="52">
        <v>79.849999999999994</v>
      </c>
      <c r="E360" s="45"/>
      <c r="F360" s="45"/>
      <c r="G360" s="52">
        <v>56.825926258035153</v>
      </c>
      <c r="H360" s="46"/>
      <c r="I360" s="81"/>
      <c r="J360" s="61"/>
      <c r="K360" s="55"/>
    </row>
    <row r="361" spans="1:12" s="47" customFormat="1">
      <c r="A361" s="44"/>
      <c r="B361" s="44">
        <v>95</v>
      </c>
      <c r="C361" s="51">
        <v>516</v>
      </c>
      <c r="D361" s="52">
        <v>65.55</v>
      </c>
      <c r="E361" s="45"/>
      <c r="F361" s="45"/>
      <c r="G361" s="52">
        <v>52.156763139424328</v>
      </c>
      <c r="H361" s="46"/>
      <c r="I361" s="81"/>
      <c r="J361" s="61"/>
      <c r="K361" s="55"/>
    </row>
    <row r="362" spans="1:12" s="47" customFormat="1">
      <c r="A362" s="43" t="s">
        <v>347</v>
      </c>
      <c r="B362" s="44">
        <v>95</v>
      </c>
      <c r="C362" s="51" t="s">
        <v>348</v>
      </c>
      <c r="D362" s="52">
        <v>189.52894038023268</v>
      </c>
      <c r="E362" s="45"/>
      <c r="F362" s="45"/>
      <c r="G362" s="52">
        <v>14.887561711487498</v>
      </c>
      <c r="H362" s="46" t="s">
        <v>275</v>
      </c>
      <c r="J362" s="82"/>
      <c r="K362" s="84"/>
      <c r="L362" s="84"/>
    </row>
    <row r="363" spans="1:12" s="47" customFormat="1">
      <c r="A363" s="44"/>
      <c r="B363" s="44">
        <v>95</v>
      </c>
      <c r="C363" s="51" t="s">
        <v>349</v>
      </c>
      <c r="D363" s="52">
        <v>140.0858441764604</v>
      </c>
      <c r="E363" s="45"/>
      <c r="F363" s="45"/>
      <c r="G363" s="52">
        <v>38.841094556114122</v>
      </c>
      <c r="H363" s="46"/>
      <c r="J363" s="82"/>
      <c r="K363" s="84"/>
      <c r="L363" s="84"/>
    </row>
    <row r="364" spans="1:12" s="47" customFormat="1">
      <c r="A364" s="44"/>
      <c r="B364" s="44">
        <v>95</v>
      </c>
      <c r="C364" s="51" t="s">
        <v>350</v>
      </c>
      <c r="D364" s="52">
        <v>111.6</v>
      </c>
      <c r="E364" s="45"/>
      <c r="F364" s="45"/>
      <c r="G364" s="52">
        <v>5.22777339013237</v>
      </c>
      <c r="H364" s="46"/>
      <c r="J364" s="82"/>
      <c r="K364" s="55"/>
      <c r="L364" s="55"/>
    </row>
    <row r="365" spans="1:12" s="47" customFormat="1">
      <c r="A365" s="44"/>
      <c r="B365" s="44">
        <v>95</v>
      </c>
      <c r="C365" s="51" t="s">
        <v>351</v>
      </c>
      <c r="D365" s="52">
        <v>102.60966961599019</v>
      </c>
      <c r="E365" s="45"/>
      <c r="F365" s="45"/>
      <c r="G365" s="52">
        <v>9.9251896989541741</v>
      </c>
      <c r="H365" s="46"/>
      <c r="J365" s="82"/>
      <c r="K365" s="55"/>
      <c r="L365" s="55"/>
    </row>
    <row r="366" spans="1:12" s="47" customFormat="1">
      <c r="A366" s="44"/>
      <c r="B366" s="44">
        <v>95</v>
      </c>
      <c r="C366" s="51" t="s">
        <v>352</v>
      </c>
      <c r="D366" s="52">
        <v>112.12230073149523</v>
      </c>
      <c r="E366" s="45"/>
      <c r="F366" s="45"/>
      <c r="G366" s="52">
        <v>12.432530765102255</v>
      </c>
      <c r="H366" s="46"/>
      <c r="J366" s="82"/>
      <c r="K366" s="55"/>
      <c r="L366" s="55"/>
    </row>
    <row r="367" spans="1:12" s="47" customFormat="1">
      <c r="A367" s="44"/>
      <c r="B367" s="44">
        <v>95</v>
      </c>
      <c r="C367" s="51" t="s">
        <v>353</v>
      </c>
      <c r="D367" s="52">
        <v>291.58357024448446</v>
      </c>
      <c r="E367" s="45"/>
      <c r="F367" s="45"/>
      <c r="G367" s="52">
        <v>6.9206780065407445</v>
      </c>
      <c r="H367" s="46"/>
      <c r="J367" s="82"/>
      <c r="K367" s="55"/>
      <c r="L367" s="55"/>
    </row>
    <row r="368" spans="1:12" s="47" customFormat="1">
      <c r="A368" s="44"/>
      <c r="B368" s="44">
        <v>95</v>
      </c>
      <c r="C368" s="51" t="s">
        <v>354</v>
      </c>
      <c r="D368" s="52">
        <v>188.21152900349472</v>
      </c>
      <c r="E368" s="45"/>
      <c r="F368" s="45"/>
      <c r="G368" s="52">
        <v>16.751401593839809</v>
      </c>
      <c r="H368" s="46"/>
      <c r="J368" s="82"/>
      <c r="K368" s="55"/>
      <c r="L368" s="55"/>
    </row>
    <row r="369" spans="1:12" s="47" customFormat="1">
      <c r="A369" s="44"/>
      <c r="B369" s="44">
        <v>95</v>
      </c>
      <c r="C369" s="51" t="s">
        <v>355</v>
      </c>
      <c r="D369" s="52">
        <v>919.2</v>
      </c>
      <c r="E369" s="45"/>
      <c r="F369" s="45"/>
      <c r="G369" s="52">
        <v>4.9904840442445444</v>
      </c>
      <c r="H369" s="46"/>
      <c r="J369" s="82"/>
      <c r="K369" s="55"/>
      <c r="L369" s="55"/>
    </row>
    <row r="370" spans="1:12" s="47" customFormat="1">
      <c r="A370" s="44"/>
      <c r="B370" s="44">
        <v>95</v>
      </c>
      <c r="C370" s="51" t="s">
        <v>356</v>
      </c>
      <c r="D370" s="52">
        <v>325.10318392767044</v>
      </c>
      <c r="E370" s="45"/>
      <c r="F370" s="45"/>
      <c r="G370" s="52">
        <v>8.5169603351200998</v>
      </c>
      <c r="H370" s="46"/>
      <c r="J370" s="82"/>
      <c r="K370" s="55"/>
      <c r="L370" s="55"/>
    </row>
    <row r="371" spans="1:12" s="47" customFormat="1">
      <c r="A371" s="43" t="s">
        <v>357</v>
      </c>
      <c r="B371" s="44">
        <v>95</v>
      </c>
      <c r="C371" s="51" t="s">
        <v>358</v>
      </c>
      <c r="D371" s="52">
        <v>120.33057741983684</v>
      </c>
      <c r="E371" s="45"/>
      <c r="F371" s="45"/>
      <c r="G371" s="52">
        <v>13.175742957752712</v>
      </c>
      <c r="H371" s="46" t="s">
        <v>275</v>
      </c>
      <c r="I371" s="81"/>
      <c r="J371" s="61"/>
      <c r="K371" s="55"/>
    </row>
    <row r="372" spans="1:12" s="47" customFormat="1">
      <c r="A372" s="44"/>
      <c r="B372" s="44">
        <v>95</v>
      </c>
      <c r="C372" s="51" t="s">
        <v>359</v>
      </c>
      <c r="D372" s="52">
        <v>132.02331533254423</v>
      </c>
      <c r="E372" s="45"/>
      <c r="F372" s="45"/>
      <c r="G372" s="52">
        <v>12.500929279051594</v>
      </c>
      <c r="H372" s="46"/>
      <c r="I372" s="81"/>
      <c r="J372" s="61"/>
      <c r="K372" s="55"/>
    </row>
    <row r="373" spans="1:12" s="47" customFormat="1">
      <c r="A373" s="44"/>
      <c r="B373" s="44">
        <v>95</v>
      </c>
      <c r="C373" s="51" t="s">
        <v>360</v>
      </c>
      <c r="D373" s="52">
        <v>234.87681054707934</v>
      </c>
      <c r="E373" s="45"/>
      <c r="F373" s="45"/>
      <c r="G373" s="52">
        <v>12.805055050196019</v>
      </c>
      <c r="H373" s="46"/>
      <c r="I373" s="81"/>
      <c r="J373" s="61"/>
      <c r="K373" s="55"/>
    </row>
    <row r="374" spans="1:12" s="47" customFormat="1">
      <c r="A374" s="44"/>
      <c r="B374" s="44">
        <v>95</v>
      </c>
      <c r="C374" s="51" t="s">
        <v>361</v>
      </c>
      <c r="D374" s="52">
        <v>180.1422252946453</v>
      </c>
      <c r="E374" s="45"/>
      <c r="F374" s="45"/>
      <c r="G374" s="52">
        <v>14.030046531422181</v>
      </c>
      <c r="H374" s="46"/>
      <c r="I374" s="81"/>
      <c r="J374" s="61"/>
      <c r="K374" s="55"/>
    </row>
    <row r="375" spans="1:12" s="47" customFormat="1">
      <c r="A375" s="44"/>
      <c r="B375" s="44">
        <v>95</v>
      </c>
      <c r="C375" s="51" t="s">
        <v>362</v>
      </c>
      <c r="D375" s="52">
        <v>115.2301659905374</v>
      </c>
      <c r="E375" s="45"/>
      <c r="F375" s="45"/>
      <c r="G375" s="52">
        <v>7.5154287646799904</v>
      </c>
      <c r="H375" s="46"/>
      <c r="I375" s="81"/>
      <c r="J375" s="61"/>
      <c r="K375" s="55"/>
    </row>
    <row r="376" spans="1:12" s="47" customFormat="1">
      <c r="A376" s="44"/>
      <c r="B376" s="44">
        <v>95</v>
      </c>
      <c r="C376" s="51" t="s">
        <v>363</v>
      </c>
      <c r="D376" s="52">
        <v>142.66772987551957</v>
      </c>
      <c r="E376" s="45"/>
      <c r="F376" s="45"/>
      <c r="G376" s="52">
        <v>10.317332943227584</v>
      </c>
      <c r="H376" s="46"/>
      <c r="I376" s="81"/>
      <c r="J376" s="61"/>
      <c r="K376" s="55"/>
    </row>
    <row r="377" spans="1:12" s="47" customFormat="1">
      <c r="A377" s="44"/>
      <c r="B377" s="44">
        <v>95</v>
      </c>
      <c r="C377" s="51" t="s">
        <v>364</v>
      </c>
      <c r="D377" s="52">
        <v>142.21718443562281</v>
      </c>
      <c r="E377" s="45"/>
      <c r="F377" s="45"/>
      <c r="G377" s="52">
        <v>7.6146424250935105</v>
      </c>
      <c r="H377" s="46"/>
      <c r="I377" s="81"/>
      <c r="J377" s="61"/>
      <c r="K377" s="55"/>
      <c r="L377" s="55"/>
    </row>
    <row r="378" spans="1:12" s="47" customFormat="1">
      <c r="A378" s="44"/>
      <c r="B378" s="44">
        <v>95</v>
      </c>
      <c r="C378" s="51" t="s">
        <v>365</v>
      </c>
      <c r="D378" s="52">
        <v>518.43124596214147</v>
      </c>
      <c r="E378" s="45"/>
      <c r="F378" s="45"/>
      <c r="G378" s="52">
        <v>14.419921859904797</v>
      </c>
      <c r="H378" s="46"/>
      <c r="I378" s="81"/>
      <c r="J378" s="61"/>
      <c r="K378" s="55"/>
      <c r="L378" s="55"/>
    </row>
    <row r="379" spans="1:12" s="47" customFormat="1">
      <c r="A379" s="44"/>
      <c r="B379" s="44">
        <v>95</v>
      </c>
      <c r="C379" s="51" t="s">
        <v>366</v>
      </c>
      <c r="D379" s="52">
        <v>305.48035031069452</v>
      </c>
      <c r="E379" s="45"/>
      <c r="F379" s="45"/>
      <c r="G379" s="52">
        <v>5.8697720133087863</v>
      </c>
      <c r="H379" s="46"/>
      <c r="I379" s="81"/>
      <c r="J379" s="61"/>
      <c r="K379" s="55"/>
    </row>
    <row r="380" spans="1:12" s="47" customFormat="1">
      <c r="A380" s="44"/>
      <c r="B380" s="44">
        <v>95</v>
      </c>
      <c r="C380" s="51" t="s">
        <v>367</v>
      </c>
      <c r="D380" s="52">
        <v>15297.272585658686</v>
      </c>
      <c r="E380" s="45"/>
      <c r="F380" s="45"/>
      <c r="G380" s="52">
        <v>463.90132425916096</v>
      </c>
      <c r="H380" s="46"/>
      <c r="I380" s="81"/>
      <c r="J380" s="61"/>
      <c r="K380" s="55"/>
      <c r="L380" s="55"/>
    </row>
    <row r="381" spans="1:12" s="47" customFormat="1">
      <c r="A381" s="44"/>
      <c r="B381" s="44">
        <v>95</v>
      </c>
      <c r="C381" s="51" t="s">
        <v>368</v>
      </c>
      <c r="D381" s="52">
        <v>324.50285804498873</v>
      </c>
      <c r="E381" s="45"/>
      <c r="F381" s="45"/>
      <c r="G381" s="52">
        <v>5.0837584993978773</v>
      </c>
      <c r="H381" s="46"/>
      <c r="I381" s="81"/>
      <c r="J381" s="61"/>
      <c r="K381" s="55"/>
      <c r="L381" s="87"/>
    </row>
    <row r="382" spans="1:12" s="47" customFormat="1">
      <c r="A382" s="44"/>
      <c r="B382" s="44">
        <v>95</v>
      </c>
      <c r="C382" s="51" t="s">
        <v>369</v>
      </c>
      <c r="D382" s="52">
        <v>1163.3516448042758</v>
      </c>
      <c r="E382" s="45"/>
      <c r="F382" s="45"/>
      <c r="G382" s="52">
        <v>11.45577475671133</v>
      </c>
      <c r="H382" s="46"/>
      <c r="I382" s="81"/>
      <c r="J382" s="61"/>
      <c r="K382" s="55"/>
      <c r="L382" s="87"/>
    </row>
    <row r="383" spans="1:12" s="47" customFormat="1">
      <c r="A383" s="44"/>
      <c r="B383" s="44">
        <v>95</v>
      </c>
      <c r="C383" s="51" t="s">
        <v>370</v>
      </c>
      <c r="D383" s="52">
        <v>687.0924725989031</v>
      </c>
      <c r="E383" s="45"/>
      <c r="F383" s="45"/>
      <c r="G383" s="52">
        <v>5.4234503219999279</v>
      </c>
      <c r="H383" s="46"/>
      <c r="I383" s="81"/>
      <c r="J383" s="61"/>
      <c r="K383" s="55"/>
    </row>
    <row r="384" spans="1:12" s="47" customFormat="1">
      <c r="A384" s="44"/>
      <c r="B384" s="44">
        <v>95</v>
      </c>
      <c r="C384" s="51" t="s">
        <v>371</v>
      </c>
      <c r="D384" s="52">
        <v>1659.5078601428022</v>
      </c>
      <c r="E384" s="45"/>
      <c r="F384" s="45"/>
      <c r="G384" s="52">
        <v>18.452979026499499</v>
      </c>
      <c r="H384" s="46"/>
      <c r="I384" s="81"/>
      <c r="J384" s="61"/>
      <c r="K384" s="55"/>
    </row>
    <row r="385" spans="1:11" s="47" customFormat="1">
      <c r="A385" s="43" t="s">
        <v>372</v>
      </c>
      <c r="B385" s="44">
        <v>95</v>
      </c>
      <c r="C385" s="56" t="s">
        <v>373</v>
      </c>
      <c r="D385" s="52">
        <v>263.1810845402652</v>
      </c>
      <c r="E385" s="45"/>
      <c r="F385" s="45"/>
      <c r="G385" s="52">
        <v>11.574847303693486</v>
      </c>
      <c r="H385" s="46" t="s">
        <v>275</v>
      </c>
      <c r="I385" s="88"/>
      <c r="J385" s="86"/>
      <c r="K385" s="55"/>
    </row>
    <row r="386" spans="1:11" s="47" customFormat="1">
      <c r="A386" s="44"/>
      <c r="B386" s="44">
        <v>95</v>
      </c>
      <c r="C386" s="56" t="s">
        <v>374</v>
      </c>
      <c r="D386" s="52">
        <v>125.74202292605229</v>
      </c>
      <c r="E386" s="45"/>
      <c r="F386" s="45"/>
      <c r="G386" s="52">
        <v>10.735595953061145</v>
      </c>
      <c r="H386" s="46"/>
      <c r="I386" s="88"/>
      <c r="J386" s="86"/>
      <c r="K386" s="55"/>
    </row>
    <row r="387" spans="1:11" s="47" customFormat="1">
      <c r="A387" s="44"/>
      <c r="B387" s="44">
        <v>95</v>
      </c>
      <c r="C387" s="56" t="s">
        <v>375</v>
      </c>
      <c r="D387" s="52">
        <v>388.52832800980718</v>
      </c>
      <c r="E387" s="45"/>
      <c r="F387" s="45"/>
      <c r="G387" s="52">
        <v>35.357259482099586</v>
      </c>
      <c r="H387" s="46"/>
      <c r="I387" s="88"/>
      <c r="J387" s="86"/>
      <c r="K387" s="55"/>
    </row>
    <row r="388" spans="1:11" s="47" customFormat="1">
      <c r="A388" s="44"/>
      <c r="B388" s="44">
        <v>95</v>
      </c>
      <c r="C388" s="51" t="s">
        <v>376</v>
      </c>
      <c r="D388" s="52">
        <v>874.06886618400176</v>
      </c>
      <c r="E388" s="45"/>
      <c r="F388" s="45"/>
      <c r="G388" s="52">
        <v>156.23084966165516</v>
      </c>
      <c r="H388" s="46"/>
      <c r="I388" s="89"/>
      <c r="J388" s="86"/>
      <c r="K388" s="55"/>
    </row>
    <row r="389" spans="1:11" s="47" customFormat="1">
      <c r="A389" s="44"/>
      <c r="B389" s="44">
        <v>95</v>
      </c>
      <c r="C389" s="56" t="s">
        <v>377</v>
      </c>
      <c r="D389" s="52">
        <v>581.41324541487552</v>
      </c>
      <c r="E389" s="45"/>
      <c r="F389" s="45"/>
      <c r="G389" s="52">
        <v>183.36074211638544</v>
      </c>
      <c r="H389" s="46"/>
      <c r="I389" s="88"/>
      <c r="J389" s="86"/>
      <c r="K389" s="55"/>
    </row>
    <row r="390" spans="1:11" s="47" customFormat="1">
      <c r="A390" s="44"/>
      <c r="B390" s="44">
        <v>95</v>
      </c>
      <c r="C390" s="56" t="s">
        <v>378</v>
      </c>
      <c r="D390" s="52">
        <v>628.25949335247174</v>
      </c>
      <c r="E390" s="45"/>
      <c r="F390" s="45"/>
      <c r="G390" s="52">
        <v>198.17151975100515</v>
      </c>
      <c r="H390" s="46"/>
      <c r="I390" s="88"/>
      <c r="J390" s="86"/>
      <c r="K390" s="55"/>
    </row>
    <row r="391" spans="1:11" s="47" customFormat="1">
      <c r="A391" s="44"/>
      <c r="B391" s="44">
        <v>95</v>
      </c>
      <c r="C391" s="56" t="s">
        <v>379</v>
      </c>
      <c r="D391" s="52">
        <v>172.2716431735401</v>
      </c>
      <c r="E391" s="45"/>
      <c r="F391" s="45"/>
      <c r="G391" s="52">
        <v>18.836903017582223</v>
      </c>
      <c r="H391" s="46"/>
      <c r="I391" s="88"/>
      <c r="J391" s="86"/>
      <c r="K391" s="55"/>
    </row>
    <row r="392" spans="1:11" s="47" customFormat="1">
      <c r="A392" s="44"/>
      <c r="B392" s="44">
        <v>95</v>
      </c>
      <c r="C392" s="56" t="s">
        <v>380</v>
      </c>
      <c r="D392" s="52">
        <v>240.12698509500348</v>
      </c>
      <c r="E392" s="45"/>
      <c r="F392" s="45"/>
      <c r="G392" s="52">
        <v>34.175764052603625</v>
      </c>
      <c r="H392" s="46"/>
      <c r="I392" s="90"/>
      <c r="J392" s="86"/>
      <c r="K392" s="84"/>
    </row>
    <row r="393" spans="1:11" s="47" customFormat="1">
      <c r="A393" s="44"/>
      <c r="B393" s="44">
        <v>95</v>
      </c>
      <c r="C393" s="51" t="s">
        <v>381</v>
      </c>
      <c r="D393" s="52">
        <v>592.42476726737584</v>
      </c>
      <c r="E393" s="45"/>
      <c r="F393" s="45"/>
      <c r="G393" s="52">
        <v>79.071006081331973</v>
      </c>
      <c r="H393" s="46"/>
      <c r="I393" s="89"/>
      <c r="J393" s="86"/>
      <c r="K393" s="55"/>
    </row>
    <row r="394" spans="1:11" s="47" customFormat="1">
      <c r="A394" s="44"/>
      <c r="B394" s="44">
        <v>95</v>
      </c>
      <c r="C394" s="56" t="s">
        <v>382</v>
      </c>
      <c r="D394" s="57">
        <v>421.80512817286683</v>
      </c>
      <c r="E394" s="45"/>
      <c r="F394" s="45"/>
      <c r="G394" s="57">
        <v>12.395225514099669</v>
      </c>
      <c r="H394" s="46"/>
      <c r="I394" s="90"/>
      <c r="J394" s="86"/>
      <c r="K394" s="91"/>
    </row>
    <row r="395" spans="1:11" s="47" customFormat="1">
      <c r="A395" s="44"/>
      <c r="B395" s="44">
        <v>95</v>
      </c>
      <c r="C395" s="51" t="s">
        <v>383</v>
      </c>
      <c r="D395" s="52">
        <v>761.47104537960843</v>
      </c>
      <c r="E395" s="45"/>
      <c r="F395" s="45"/>
      <c r="G395" s="52">
        <v>11.393708271091102</v>
      </c>
      <c r="H395" s="46"/>
      <c r="I395" s="53"/>
      <c r="J395" s="61"/>
      <c r="K395" s="84"/>
    </row>
    <row r="396" spans="1:11" s="47" customFormat="1">
      <c r="A396" s="44"/>
      <c r="B396" s="44">
        <v>95</v>
      </c>
      <c r="C396" s="56" t="s">
        <v>384</v>
      </c>
      <c r="D396" s="57">
        <v>2507.4882754913083</v>
      </c>
      <c r="E396" s="45"/>
      <c r="F396" s="45"/>
      <c r="G396" s="57">
        <v>48.149979120663097</v>
      </c>
      <c r="H396" s="46"/>
      <c r="I396" s="90"/>
      <c r="J396" s="86"/>
      <c r="K396" s="91"/>
    </row>
    <row r="397" spans="1:11" s="47" customFormat="1">
      <c r="A397" s="44"/>
      <c r="B397" s="44">
        <v>95</v>
      </c>
      <c r="C397" s="56" t="s">
        <v>385</v>
      </c>
      <c r="D397" s="57">
        <v>1011.4632593432815</v>
      </c>
      <c r="E397" s="45"/>
      <c r="F397" s="45"/>
      <c r="G397" s="57">
        <v>6.6275348033917298</v>
      </c>
      <c r="H397" s="46"/>
      <c r="I397" s="90"/>
      <c r="J397" s="86"/>
      <c r="K397" s="91"/>
    </row>
    <row r="398" spans="1:11" s="47" customFormat="1">
      <c r="A398" s="44"/>
      <c r="B398" s="44">
        <v>95</v>
      </c>
      <c r="C398" s="56" t="s">
        <v>386</v>
      </c>
      <c r="D398" s="57">
        <v>896.16366551157955</v>
      </c>
      <c r="E398" s="45"/>
      <c r="F398" s="45"/>
      <c r="G398" s="57">
        <v>13.654920986662908</v>
      </c>
      <c r="H398" s="46"/>
      <c r="I398" s="90"/>
      <c r="J398" s="86"/>
      <c r="K398" s="91"/>
    </row>
    <row r="399" spans="1:11" s="47" customFormat="1">
      <c r="A399" s="44"/>
      <c r="B399" s="44">
        <v>95</v>
      </c>
      <c r="C399" s="56" t="s">
        <v>387</v>
      </c>
      <c r="D399" s="57">
        <v>2123.0630866366205</v>
      </c>
      <c r="E399" s="45"/>
      <c r="F399" s="45"/>
      <c r="G399" s="57">
        <v>51.365669059100014</v>
      </c>
      <c r="H399" s="46"/>
      <c r="I399" s="90"/>
      <c r="J399" s="86"/>
      <c r="K399" s="91"/>
    </row>
    <row r="400" spans="1:11" s="47" customFormat="1">
      <c r="A400" s="44"/>
      <c r="B400" s="44">
        <v>95</v>
      </c>
      <c r="C400" s="56" t="s">
        <v>388</v>
      </c>
      <c r="D400" s="57">
        <v>1775.2724299651991</v>
      </c>
      <c r="E400" s="45"/>
      <c r="F400" s="45"/>
      <c r="G400" s="57">
        <v>104.63884184247499</v>
      </c>
      <c r="H400" s="46"/>
      <c r="I400" s="90"/>
      <c r="J400" s="86"/>
      <c r="K400" s="91"/>
    </row>
    <row r="401" spans="1:12" s="47" customFormat="1">
      <c r="A401" s="44"/>
      <c r="B401" s="44">
        <v>95</v>
      </c>
      <c r="C401" s="56" t="s">
        <v>389</v>
      </c>
      <c r="D401" s="57">
        <v>3420.9332877180332</v>
      </c>
      <c r="E401" s="45"/>
      <c r="F401" s="45"/>
      <c r="G401" s="57">
        <v>122.49711937692855</v>
      </c>
      <c r="H401" s="46"/>
      <c r="I401" s="90"/>
      <c r="J401" s="86"/>
      <c r="K401" s="87"/>
    </row>
    <row r="402" spans="1:12" s="47" customFormat="1">
      <c r="A402" s="44"/>
      <c r="B402" s="44">
        <v>95</v>
      </c>
      <c r="C402" s="56" t="s">
        <v>390</v>
      </c>
      <c r="D402" s="57">
        <v>3711.3758118341539</v>
      </c>
      <c r="E402" s="45"/>
      <c r="F402" s="45"/>
      <c r="G402" s="57">
        <v>122.86473163589166</v>
      </c>
      <c r="H402" s="46"/>
      <c r="I402" s="90"/>
      <c r="J402" s="86"/>
      <c r="K402" s="91"/>
    </row>
    <row r="403" spans="1:12" s="47" customFormat="1">
      <c r="A403" s="44"/>
      <c r="B403" s="44">
        <v>95</v>
      </c>
      <c r="C403" s="56" t="s">
        <v>391</v>
      </c>
      <c r="D403" s="57">
        <v>3814.1504414660408</v>
      </c>
      <c r="E403" s="45"/>
      <c r="F403" s="45"/>
      <c r="G403" s="57">
        <v>177.50181140683034</v>
      </c>
      <c r="H403" s="46"/>
      <c r="I403" s="88"/>
      <c r="J403" s="86"/>
      <c r="K403" s="87"/>
    </row>
    <row r="404" spans="1:12" s="47" customFormat="1">
      <c r="A404" s="44"/>
      <c r="B404" s="44">
        <v>95</v>
      </c>
      <c r="C404" s="56" t="s">
        <v>392</v>
      </c>
      <c r="D404" s="57">
        <v>5778.323628327872</v>
      </c>
      <c r="E404" s="45"/>
      <c r="F404" s="45"/>
      <c r="G404" s="57">
        <v>280.27256215456936</v>
      </c>
      <c r="H404" s="46"/>
      <c r="I404" s="88"/>
      <c r="J404" s="86"/>
      <c r="K404" s="87"/>
    </row>
    <row r="405" spans="1:12" s="47" customFormat="1">
      <c r="A405" s="44"/>
      <c r="B405" s="44">
        <v>95</v>
      </c>
      <c r="C405" s="56" t="s">
        <v>393</v>
      </c>
      <c r="D405" s="57">
        <v>4970.7899547671095</v>
      </c>
      <c r="E405" s="45"/>
      <c r="F405" s="45"/>
      <c r="G405" s="57">
        <v>356.37653986027743</v>
      </c>
      <c r="H405" s="46"/>
      <c r="I405" s="88"/>
      <c r="J405" s="86"/>
      <c r="K405" s="87"/>
    </row>
    <row r="406" spans="1:12" s="47" customFormat="1">
      <c r="A406" s="44"/>
      <c r="B406" s="44">
        <v>95</v>
      </c>
      <c r="C406" s="56" t="s">
        <v>394</v>
      </c>
      <c r="D406" s="57">
        <v>652.34980607703824</v>
      </c>
      <c r="E406" s="45"/>
      <c r="F406" s="45"/>
      <c r="G406" s="57">
        <v>77.419211697759295</v>
      </c>
      <c r="H406" s="46"/>
      <c r="I406" s="90"/>
      <c r="J406" s="86"/>
      <c r="K406" s="91"/>
    </row>
    <row r="407" spans="1:12" s="47" customFormat="1">
      <c r="A407" s="44"/>
      <c r="B407" s="44">
        <v>95</v>
      </c>
      <c r="C407" s="56" t="s">
        <v>395</v>
      </c>
      <c r="D407" s="57">
        <v>148.73393322890399</v>
      </c>
      <c r="E407" s="45"/>
      <c r="F407" s="45"/>
      <c r="G407" s="57">
        <v>13.856896859963559</v>
      </c>
      <c r="H407" s="46"/>
      <c r="I407" s="88"/>
      <c r="J407" s="86"/>
      <c r="K407" s="87"/>
    </row>
    <row r="408" spans="1:12" s="47" customFormat="1">
      <c r="A408" s="44"/>
      <c r="B408" s="44">
        <v>95</v>
      </c>
      <c r="C408" s="56" t="s">
        <v>396</v>
      </c>
      <c r="D408" s="57">
        <v>169.67021859098796</v>
      </c>
      <c r="E408" s="45"/>
      <c r="F408" s="45"/>
      <c r="G408" s="57">
        <v>13.177316118249939</v>
      </c>
      <c r="H408" s="46"/>
      <c r="I408" s="90"/>
      <c r="J408" s="86"/>
      <c r="K408" s="91"/>
    </row>
    <row r="409" spans="1:12" s="47" customFormat="1">
      <c r="A409" s="44"/>
      <c r="B409" s="44">
        <v>95</v>
      </c>
      <c r="C409" s="56" t="s">
        <v>397</v>
      </c>
      <c r="D409" s="57">
        <v>214.25030471110492</v>
      </c>
      <c r="E409" s="45"/>
      <c r="F409" s="45"/>
      <c r="G409" s="57">
        <v>18.413121201296867</v>
      </c>
      <c r="H409" s="46"/>
      <c r="I409" s="90"/>
      <c r="J409" s="86"/>
      <c r="K409" s="91"/>
    </row>
    <row r="410" spans="1:12" s="47" customFormat="1">
      <c r="A410" s="44"/>
      <c r="B410" s="44"/>
      <c r="C410" s="92" t="s">
        <v>26</v>
      </c>
      <c r="D410" s="93">
        <f>MIN(D257:D409)</f>
        <v>29.62</v>
      </c>
      <c r="E410" s="93">
        <f>MIN(E257:E409)</f>
        <v>1.49</v>
      </c>
      <c r="F410" s="93">
        <f>MIN(F257:F409)</f>
        <v>108</v>
      </c>
      <c r="G410" s="93">
        <f>MIN(G257:G409)</f>
        <v>4.9904840442445444</v>
      </c>
      <c r="H410" s="46"/>
      <c r="I410" s="90"/>
      <c r="J410" s="86"/>
      <c r="K410" s="91"/>
    </row>
    <row r="411" spans="1:12" s="47" customFormat="1">
      <c r="A411" s="44"/>
      <c r="B411" s="44"/>
      <c r="C411" s="92" t="s">
        <v>27</v>
      </c>
      <c r="D411" s="93">
        <f>MAX(D257:D410)</f>
        <v>15297.272585658686</v>
      </c>
      <c r="E411" s="93">
        <f>MAX(E257:E410)</f>
        <v>2</v>
      </c>
      <c r="F411" s="93">
        <f>MAX(F257:F410)</f>
        <v>129.53020134228188</v>
      </c>
      <c r="G411" s="93">
        <f>MAX(G257:G410)</f>
        <v>629.90770671086898</v>
      </c>
      <c r="H411" s="46"/>
      <c r="I411" s="90"/>
      <c r="J411" s="86"/>
      <c r="K411" s="91"/>
    </row>
    <row r="412" spans="1:12" s="96" customFormat="1">
      <c r="A412" s="94"/>
      <c r="B412" s="94"/>
      <c r="C412" s="92" t="s">
        <v>28</v>
      </c>
      <c r="D412" s="93">
        <f>AVERAGE(D257:D409)</f>
        <v>836.6678261358619</v>
      </c>
      <c r="E412" s="93">
        <f>AVERAGE(E257:E409)</f>
        <v>1.76</v>
      </c>
      <c r="F412" s="93">
        <f>AVERAGE(F257:F409)</f>
        <v>120.42911755683649</v>
      </c>
      <c r="G412" s="93">
        <f>AVERAGE(G257:G409)</f>
        <v>77.440697770434468</v>
      </c>
      <c r="H412" s="95"/>
    </row>
    <row r="413" spans="1:12" s="47" customFormat="1">
      <c r="A413" s="44"/>
      <c r="B413" s="44"/>
      <c r="C413" s="44"/>
      <c r="D413" s="49"/>
      <c r="E413" s="44"/>
      <c r="F413" s="49"/>
      <c r="G413" s="49"/>
      <c r="H413" s="46"/>
    </row>
    <row r="414" spans="1:12" s="47" customFormat="1" ht="12.75" customHeight="1">
      <c r="A414" s="43" t="s">
        <v>398</v>
      </c>
      <c r="B414" s="44">
        <v>120</v>
      </c>
      <c r="C414" s="44">
        <v>206</v>
      </c>
      <c r="D414" s="45">
        <v>450.58950097579498</v>
      </c>
      <c r="E414" s="45">
        <v>1.43</v>
      </c>
      <c r="F414" s="45">
        <f t="shared" ref="F414:F444" si="3">D414/E414</f>
        <v>315.09755312992655</v>
      </c>
      <c r="G414" s="45">
        <v>25.1</v>
      </c>
      <c r="H414" s="46" t="s">
        <v>399</v>
      </c>
    </row>
    <row r="415" spans="1:12" s="47" customFormat="1">
      <c r="A415" s="44"/>
      <c r="B415" s="44">
        <v>120</v>
      </c>
      <c r="C415" s="44">
        <v>131</v>
      </c>
      <c r="D415" s="45">
        <v>2014</v>
      </c>
      <c r="E415" s="45">
        <v>1.1000000000000001</v>
      </c>
      <c r="F415" s="45">
        <f t="shared" si="3"/>
        <v>1830.9090909090908</v>
      </c>
      <c r="G415" s="45">
        <v>9.6</v>
      </c>
      <c r="H415" s="46"/>
      <c r="I415" s="88"/>
      <c r="J415" s="86"/>
      <c r="K415" s="87"/>
    </row>
    <row r="416" spans="1:12" s="47" customFormat="1">
      <c r="A416" s="44"/>
      <c r="B416" s="44">
        <v>120</v>
      </c>
      <c r="C416" s="44">
        <v>93</v>
      </c>
      <c r="D416" s="45">
        <v>2466.2952841450974</v>
      </c>
      <c r="E416" s="45">
        <v>3.76</v>
      </c>
      <c r="F416" s="45">
        <f t="shared" si="3"/>
        <v>655.92959684710036</v>
      </c>
      <c r="G416" s="45">
        <v>242.8</v>
      </c>
      <c r="H416" s="46"/>
      <c r="L416" s="97"/>
    </row>
    <row r="417" spans="1:12" s="47" customFormat="1">
      <c r="A417" s="44"/>
      <c r="B417" s="44">
        <v>120</v>
      </c>
      <c r="C417" s="44">
        <v>51</v>
      </c>
      <c r="D417" s="45">
        <v>256.12574467535001</v>
      </c>
      <c r="E417" s="45">
        <v>1.77</v>
      </c>
      <c r="F417" s="45">
        <f t="shared" si="3"/>
        <v>144.70381055104519</v>
      </c>
      <c r="G417" s="45">
        <v>16.7</v>
      </c>
      <c r="H417" s="46"/>
      <c r="I417" s="88"/>
      <c r="J417" s="86"/>
      <c r="K417" s="87"/>
    </row>
    <row r="418" spans="1:12" s="47" customFormat="1">
      <c r="A418" s="44"/>
      <c r="B418" s="44">
        <v>120</v>
      </c>
      <c r="C418" s="44">
        <v>50</v>
      </c>
      <c r="D418" s="45">
        <v>267.01509034347873</v>
      </c>
      <c r="E418" s="45">
        <v>1.82</v>
      </c>
      <c r="F418" s="45">
        <f t="shared" si="3"/>
        <v>146.71158810081249</v>
      </c>
      <c r="G418" s="45">
        <v>20.8</v>
      </c>
      <c r="H418" s="46"/>
      <c r="I418" s="88"/>
      <c r="J418" s="86"/>
      <c r="K418" s="87"/>
    </row>
    <row r="419" spans="1:12" s="47" customFormat="1">
      <c r="A419" s="44"/>
      <c r="B419" s="44">
        <v>120</v>
      </c>
      <c r="C419" s="44">
        <v>45</v>
      </c>
      <c r="D419" s="45">
        <v>379.47668454922655</v>
      </c>
      <c r="E419" s="45">
        <v>3.86</v>
      </c>
      <c r="F419" s="45">
        <f t="shared" si="3"/>
        <v>98.310021903944701</v>
      </c>
      <c r="G419" s="45">
        <v>38.5</v>
      </c>
      <c r="H419" s="46"/>
      <c r="I419" s="88"/>
      <c r="J419" s="86"/>
      <c r="K419" s="87"/>
    </row>
    <row r="420" spans="1:12" s="47" customFormat="1">
      <c r="A420" s="44"/>
      <c r="B420" s="44">
        <v>120</v>
      </c>
      <c r="C420" s="44">
        <v>40</v>
      </c>
      <c r="D420" s="45">
        <v>204.727763433831</v>
      </c>
      <c r="E420" s="45">
        <v>2.14</v>
      </c>
      <c r="F420" s="45">
        <f t="shared" si="3"/>
        <v>95.667179174687377</v>
      </c>
      <c r="G420" s="45">
        <v>21.2</v>
      </c>
      <c r="H420" s="46"/>
      <c r="I420" s="88"/>
      <c r="J420" s="86"/>
      <c r="K420" s="87"/>
    </row>
    <row r="421" spans="1:12" s="47" customFormat="1">
      <c r="A421" s="44"/>
      <c r="B421" s="44">
        <v>120</v>
      </c>
      <c r="C421" s="44">
        <v>35</v>
      </c>
      <c r="D421" s="45">
        <v>99.949780548109118</v>
      </c>
      <c r="E421" s="45">
        <v>1.0900000000000001</v>
      </c>
      <c r="F421" s="45">
        <f t="shared" si="3"/>
        <v>91.697046374412025</v>
      </c>
      <c r="G421" s="45">
        <v>10</v>
      </c>
      <c r="H421" s="46"/>
      <c r="I421" s="88"/>
      <c r="J421" s="86"/>
      <c r="K421" s="87"/>
    </row>
    <row r="422" spans="1:12" s="47" customFormat="1">
      <c r="A422" s="44"/>
      <c r="B422" s="44">
        <v>120</v>
      </c>
      <c r="C422" s="44">
        <v>-64</v>
      </c>
      <c r="D422" s="45">
        <v>331</v>
      </c>
      <c r="E422" s="45">
        <v>2.06</v>
      </c>
      <c r="F422" s="45">
        <f t="shared" si="3"/>
        <v>160.67961165048544</v>
      </c>
      <c r="G422" s="45">
        <v>14.9</v>
      </c>
      <c r="H422" s="46"/>
      <c r="I422" s="90"/>
      <c r="J422" s="86"/>
      <c r="K422" s="91"/>
    </row>
    <row r="423" spans="1:12" s="47" customFormat="1">
      <c r="A423" s="44"/>
      <c r="B423" s="44">
        <v>120</v>
      </c>
      <c r="C423" s="44">
        <v>-75</v>
      </c>
      <c r="D423" s="45">
        <v>369.4</v>
      </c>
      <c r="E423" s="45">
        <v>2.98</v>
      </c>
      <c r="F423" s="45">
        <f t="shared" si="3"/>
        <v>123.95973154362416</v>
      </c>
      <c r="G423" s="45">
        <v>40.299999999999997</v>
      </c>
      <c r="H423" s="46"/>
      <c r="I423" s="90"/>
      <c r="J423" s="86"/>
      <c r="K423" s="91"/>
    </row>
    <row r="424" spans="1:12" s="47" customFormat="1">
      <c r="A424" s="44"/>
      <c r="B424" s="44">
        <v>120</v>
      </c>
      <c r="C424" s="44">
        <v>-85</v>
      </c>
      <c r="D424" s="45">
        <v>322.39999999999998</v>
      </c>
      <c r="E424" s="45">
        <v>2.4900000000000002</v>
      </c>
      <c r="F424" s="45">
        <f t="shared" si="3"/>
        <v>129.47791164658634</v>
      </c>
      <c r="G424" s="45">
        <v>22.1</v>
      </c>
      <c r="H424" s="46"/>
      <c r="I424" s="90"/>
      <c r="J424" s="86"/>
      <c r="K424" s="91"/>
    </row>
    <row r="425" spans="1:12" s="47" customFormat="1">
      <c r="A425" s="44"/>
      <c r="B425" s="44">
        <v>120</v>
      </c>
      <c r="C425" s="44">
        <v>-105</v>
      </c>
      <c r="D425" s="45">
        <v>179.2795128080393</v>
      </c>
      <c r="E425" s="45">
        <v>1.3</v>
      </c>
      <c r="F425" s="45">
        <f t="shared" si="3"/>
        <v>137.90731754464562</v>
      </c>
      <c r="G425" s="45">
        <v>9.6</v>
      </c>
      <c r="H425" s="46"/>
      <c r="I425" s="90"/>
      <c r="J425" s="86"/>
      <c r="K425" s="91"/>
    </row>
    <row r="426" spans="1:12" s="47" customFormat="1">
      <c r="A426" s="44"/>
      <c r="B426" s="44">
        <v>120</v>
      </c>
      <c r="C426" s="44">
        <v>-188</v>
      </c>
      <c r="D426" s="45">
        <v>438.1</v>
      </c>
      <c r="E426" s="45">
        <v>3.05</v>
      </c>
      <c r="F426" s="45">
        <f t="shared" si="3"/>
        <v>143.63934426229511</v>
      </c>
      <c r="G426" s="45">
        <v>35.700000000000003</v>
      </c>
      <c r="H426" s="46"/>
    </row>
    <row r="427" spans="1:12" s="47" customFormat="1">
      <c r="A427" s="44"/>
      <c r="B427" s="44">
        <v>120</v>
      </c>
      <c r="C427" s="44">
        <v>-255</v>
      </c>
      <c r="D427" s="45">
        <v>556.85525433124076</v>
      </c>
      <c r="E427" s="45">
        <v>5.18</v>
      </c>
      <c r="F427" s="45">
        <f t="shared" si="3"/>
        <v>107.50101434966038</v>
      </c>
      <c r="G427" s="45">
        <v>79.599999999999994</v>
      </c>
      <c r="H427" s="46"/>
    </row>
    <row r="428" spans="1:12" s="47" customFormat="1">
      <c r="A428" s="44"/>
      <c r="B428" s="44">
        <v>120</v>
      </c>
      <c r="C428" s="44">
        <v>-270</v>
      </c>
      <c r="D428" s="45">
        <v>429.2</v>
      </c>
      <c r="E428" s="45">
        <v>3.69</v>
      </c>
      <c r="F428" s="45">
        <f t="shared" si="3"/>
        <v>116.31436314363144</v>
      </c>
      <c r="G428" s="45">
        <v>60.4</v>
      </c>
      <c r="H428" s="46"/>
      <c r="J428" s="2"/>
      <c r="K428" s="18"/>
      <c r="L428" s="97"/>
    </row>
    <row r="429" spans="1:12" s="47" customFormat="1">
      <c r="A429" s="43" t="s">
        <v>400</v>
      </c>
      <c r="B429" s="44">
        <v>120</v>
      </c>
      <c r="C429" s="98">
        <v>19.170000000000002</v>
      </c>
      <c r="D429" s="45">
        <v>147</v>
      </c>
      <c r="E429" s="45">
        <v>1.19</v>
      </c>
      <c r="F429" s="45">
        <f t="shared" si="3"/>
        <v>123.52941176470588</v>
      </c>
      <c r="G429" s="45">
        <v>9.15</v>
      </c>
      <c r="H429" s="46" t="s">
        <v>401</v>
      </c>
    </row>
    <row r="430" spans="1:12" s="47" customFormat="1">
      <c r="A430" s="44"/>
      <c r="B430" s="44">
        <v>120</v>
      </c>
      <c r="C430" s="98">
        <v>19.29</v>
      </c>
      <c r="D430" s="45">
        <v>789</v>
      </c>
      <c r="E430" s="45">
        <v>8.08</v>
      </c>
      <c r="F430" s="45">
        <f t="shared" si="3"/>
        <v>97.648514851485146</v>
      </c>
      <c r="G430" s="45">
        <v>325.5</v>
      </c>
      <c r="H430" s="46"/>
    </row>
    <row r="431" spans="1:12" s="47" customFormat="1">
      <c r="A431" s="44"/>
      <c r="B431" s="44">
        <v>120</v>
      </c>
      <c r="C431" s="98">
        <v>19.5</v>
      </c>
      <c r="D431" s="45">
        <v>893</v>
      </c>
      <c r="E431" s="45">
        <v>4.58</v>
      </c>
      <c r="F431" s="45">
        <f t="shared" si="3"/>
        <v>194.97816593886463</v>
      </c>
      <c r="G431" s="45">
        <v>126.43</v>
      </c>
      <c r="H431" s="46"/>
      <c r="K431" s="97"/>
      <c r="L431" s="97"/>
    </row>
    <row r="432" spans="1:12" s="47" customFormat="1">
      <c r="A432" s="44"/>
      <c r="B432" s="44">
        <v>120</v>
      </c>
      <c r="C432" s="98">
        <v>19.87</v>
      </c>
      <c r="D432" s="45">
        <v>1276</v>
      </c>
      <c r="E432" s="45">
        <v>4.6900000000000004</v>
      </c>
      <c r="F432" s="45">
        <f t="shared" si="3"/>
        <v>272.06823027718548</v>
      </c>
      <c r="G432" s="45">
        <v>401.5</v>
      </c>
      <c r="H432" s="46"/>
    </row>
    <row r="433" spans="1:12" s="47" customFormat="1">
      <c r="A433" s="44"/>
      <c r="B433" s="44">
        <v>120</v>
      </c>
      <c r="C433" s="98">
        <v>20.32</v>
      </c>
      <c r="D433" s="45">
        <v>1499</v>
      </c>
      <c r="E433" s="45">
        <v>4.3600000000000003</v>
      </c>
      <c r="F433" s="45">
        <f t="shared" si="3"/>
        <v>343.80733944954125</v>
      </c>
      <c r="G433" s="45">
        <v>62.26</v>
      </c>
      <c r="H433" s="46"/>
      <c r="K433" s="97"/>
      <c r="L433" s="97"/>
    </row>
    <row r="434" spans="1:12" s="47" customFormat="1">
      <c r="A434" s="44"/>
      <c r="B434" s="44">
        <v>120</v>
      </c>
      <c r="C434" s="98">
        <v>21.59</v>
      </c>
      <c r="D434" s="45">
        <v>447</v>
      </c>
      <c r="E434" s="45">
        <v>2.7</v>
      </c>
      <c r="F434" s="45">
        <f t="shared" si="3"/>
        <v>165.55555555555554</v>
      </c>
      <c r="G434" s="45">
        <v>14.28</v>
      </c>
      <c r="H434" s="46"/>
    </row>
    <row r="435" spans="1:12" s="47" customFormat="1">
      <c r="A435" s="44"/>
      <c r="B435" s="44">
        <v>120</v>
      </c>
      <c r="C435" s="98">
        <v>21.9</v>
      </c>
      <c r="D435" s="45">
        <v>366</v>
      </c>
      <c r="E435" s="45">
        <v>1.76</v>
      </c>
      <c r="F435" s="45">
        <f t="shared" si="3"/>
        <v>207.95454545454547</v>
      </c>
      <c r="G435" s="45">
        <v>14.4</v>
      </c>
      <c r="H435" s="46"/>
    </row>
    <row r="436" spans="1:12" s="47" customFormat="1">
      <c r="A436" s="44"/>
      <c r="B436" s="44">
        <v>120</v>
      </c>
      <c r="C436" s="98">
        <v>22.36</v>
      </c>
      <c r="D436" s="45">
        <v>710</v>
      </c>
      <c r="E436" s="45">
        <v>6.57</v>
      </c>
      <c r="F436" s="45">
        <f t="shared" si="3"/>
        <v>108.0669710806697</v>
      </c>
      <c r="G436" s="45">
        <v>76.819999999999993</v>
      </c>
      <c r="H436" s="46"/>
    </row>
    <row r="437" spans="1:12" s="47" customFormat="1">
      <c r="A437" s="44"/>
      <c r="B437" s="44">
        <v>120</v>
      </c>
      <c r="C437" s="98">
        <v>22.51</v>
      </c>
      <c r="D437" s="45">
        <v>882</v>
      </c>
      <c r="E437" s="45">
        <v>5.82</v>
      </c>
      <c r="F437" s="45">
        <f t="shared" si="3"/>
        <v>151.54639175257731</v>
      </c>
      <c r="G437" s="45">
        <v>156.49</v>
      </c>
      <c r="H437" s="46"/>
    </row>
    <row r="438" spans="1:12" s="47" customFormat="1">
      <c r="A438" s="44"/>
      <c r="B438" s="44">
        <v>120</v>
      </c>
      <c r="C438" s="98">
        <v>23.08</v>
      </c>
      <c r="D438" s="45">
        <v>1381</v>
      </c>
      <c r="E438" s="45">
        <v>1.68</v>
      </c>
      <c r="F438" s="45">
        <f t="shared" si="3"/>
        <v>822.02380952380952</v>
      </c>
      <c r="G438" s="45">
        <v>144.62</v>
      </c>
      <c r="H438" s="46"/>
    </row>
    <row r="439" spans="1:12" s="47" customFormat="1">
      <c r="A439" s="44"/>
      <c r="B439" s="44">
        <v>120</v>
      </c>
      <c r="C439" s="98">
        <v>23.09</v>
      </c>
      <c r="D439" s="45">
        <v>1846</v>
      </c>
      <c r="E439" s="45">
        <v>2.59</v>
      </c>
      <c r="F439" s="45">
        <f t="shared" si="3"/>
        <v>712.74131274131275</v>
      </c>
      <c r="G439" s="45">
        <v>248.44</v>
      </c>
      <c r="H439" s="46"/>
    </row>
    <row r="440" spans="1:12" s="47" customFormat="1">
      <c r="A440" s="44"/>
      <c r="B440" s="44">
        <v>120</v>
      </c>
      <c r="C440" s="98">
        <v>23.1</v>
      </c>
      <c r="D440" s="45">
        <v>1701</v>
      </c>
      <c r="E440" s="45">
        <v>1.7</v>
      </c>
      <c r="F440" s="45">
        <f t="shared" si="3"/>
        <v>1000.5882352941177</v>
      </c>
      <c r="G440" s="45">
        <v>191.8</v>
      </c>
      <c r="H440" s="46"/>
    </row>
    <row r="441" spans="1:12" s="47" customFormat="1">
      <c r="A441" s="44"/>
      <c r="B441" s="44">
        <v>120</v>
      </c>
      <c r="C441" s="98">
        <v>23.34</v>
      </c>
      <c r="D441" s="45">
        <v>249</v>
      </c>
      <c r="E441" s="45">
        <v>0.89</v>
      </c>
      <c r="F441" s="45">
        <f t="shared" si="3"/>
        <v>279.77528089887642</v>
      </c>
      <c r="G441" s="45">
        <v>8.48</v>
      </c>
      <c r="H441" s="46"/>
    </row>
    <row r="442" spans="1:12" s="47" customFormat="1">
      <c r="A442" s="44"/>
      <c r="B442" s="44">
        <v>120</v>
      </c>
      <c r="C442" s="98">
        <v>23.39</v>
      </c>
      <c r="D442" s="45">
        <v>313</v>
      </c>
      <c r="E442" s="45">
        <v>2.84</v>
      </c>
      <c r="F442" s="45">
        <f t="shared" si="3"/>
        <v>110.21126760563381</v>
      </c>
      <c r="G442" s="45">
        <v>49.27</v>
      </c>
      <c r="H442" s="46"/>
    </row>
    <row r="443" spans="1:12" s="47" customFormat="1">
      <c r="A443" s="44"/>
      <c r="B443" s="44">
        <v>120</v>
      </c>
      <c r="C443" s="98">
        <v>23.45</v>
      </c>
      <c r="D443" s="45">
        <v>350</v>
      </c>
      <c r="E443" s="45">
        <v>3.66</v>
      </c>
      <c r="F443" s="45">
        <f t="shared" si="3"/>
        <v>95.62841530054645</v>
      </c>
      <c r="G443" s="45">
        <v>50.31</v>
      </c>
      <c r="H443" s="46"/>
      <c r="I443" s="99"/>
    </row>
    <row r="444" spans="1:12" s="47" customFormat="1">
      <c r="A444" s="44"/>
      <c r="B444" s="44">
        <v>120</v>
      </c>
      <c r="C444" s="98">
        <v>23.5</v>
      </c>
      <c r="D444" s="45">
        <v>332</v>
      </c>
      <c r="E444" s="45">
        <v>3.86</v>
      </c>
      <c r="F444" s="45">
        <f t="shared" si="3"/>
        <v>86.010362694300525</v>
      </c>
      <c r="G444" s="45">
        <v>52.25</v>
      </c>
      <c r="H444" s="46"/>
    </row>
    <row r="445" spans="1:12" s="47" customFormat="1">
      <c r="A445" s="44"/>
      <c r="B445" s="44"/>
      <c r="C445" s="100" t="s">
        <v>26</v>
      </c>
      <c r="D445" s="101">
        <f>MIN(D414:D444)</f>
        <v>99.949780548109118</v>
      </c>
      <c r="E445" s="101">
        <f>MIN(E414:E444)</f>
        <v>0.89</v>
      </c>
      <c r="F445" s="101">
        <f>MIN(F414:F444)</f>
        <v>86.010362694300525</v>
      </c>
      <c r="G445" s="101">
        <f>MIN(G414:G444)</f>
        <v>8.48</v>
      </c>
      <c r="H445" s="46"/>
    </row>
    <row r="446" spans="1:12" s="47" customFormat="1">
      <c r="A446" s="44"/>
      <c r="B446" s="44"/>
      <c r="C446" s="100" t="s">
        <v>27</v>
      </c>
      <c r="D446" s="101">
        <f>MAX(D414:D444)</f>
        <v>2466.2952841450974</v>
      </c>
      <c r="E446" s="101">
        <f>MAX(E414:E444)</f>
        <v>8.08</v>
      </c>
      <c r="F446" s="101">
        <f>MAX(F414:F444)</f>
        <v>1830.9090909090908</v>
      </c>
      <c r="G446" s="101">
        <f>MAX(G414:G444)</f>
        <v>401.5</v>
      </c>
      <c r="H446" s="46"/>
    </row>
    <row r="447" spans="1:12" s="96" customFormat="1">
      <c r="A447" s="94"/>
      <c r="B447" s="94"/>
      <c r="C447" s="100" t="s">
        <v>28</v>
      </c>
      <c r="D447" s="101">
        <f>AVERAGE(D414:D444)</f>
        <v>707.91660051000542</v>
      </c>
      <c r="E447" s="101">
        <f>AVERAGE(E414:E444)</f>
        <v>3.0545161290322587</v>
      </c>
      <c r="F447" s="101">
        <f>AVERAGE(F414:F444)</f>
        <v>292.60125778437663</v>
      </c>
      <c r="G447" s="101">
        <f>AVERAGE(G414:G444)</f>
        <v>83.203225806451613</v>
      </c>
      <c r="H447" s="102"/>
    </row>
    <row r="448" spans="1:12" s="106" customFormat="1">
      <c r="A448" s="24"/>
      <c r="B448" s="24"/>
      <c r="C448" s="103"/>
      <c r="D448" s="104"/>
      <c r="E448" s="104"/>
      <c r="F448" s="104"/>
      <c r="G448" s="104"/>
      <c r="H448" s="105"/>
    </row>
    <row r="449" spans="1:8" s="106" customFormat="1">
      <c r="A449" s="24" t="s">
        <v>402</v>
      </c>
      <c r="B449" s="24">
        <v>150</v>
      </c>
      <c r="C449" s="103" t="s">
        <v>403</v>
      </c>
      <c r="D449" s="104">
        <v>670.75915811323421</v>
      </c>
      <c r="E449" s="104">
        <v>14.7</v>
      </c>
      <c r="F449" s="104">
        <f>D449/E449</f>
        <v>45.629874701580562</v>
      </c>
      <c r="G449" s="104">
        <v>630.17752103527209</v>
      </c>
      <c r="H449" s="105" t="s">
        <v>404</v>
      </c>
    </row>
    <row r="450" spans="1:8" s="106" customFormat="1">
      <c r="A450" s="24"/>
      <c r="B450" s="24">
        <v>150</v>
      </c>
      <c r="C450" s="103" t="s">
        <v>405</v>
      </c>
      <c r="D450" s="104">
        <v>679.17288680167803</v>
      </c>
      <c r="E450" s="104">
        <v>12.9</v>
      </c>
      <c r="F450" s="104">
        <f t="shared" ref="F450:F480" si="4">D450/E450</f>
        <v>52.649060992378139</v>
      </c>
      <c r="G450" s="104">
        <v>749.138201998471</v>
      </c>
      <c r="H450" s="105"/>
    </row>
    <row r="451" spans="1:8" s="106" customFormat="1">
      <c r="A451" s="24"/>
      <c r="B451" s="24">
        <v>150</v>
      </c>
      <c r="C451" s="103" t="s">
        <v>406</v>
      </c>
      <c r="D451" s="104">
        <v>654.6</v>
      </c>
      <c r="E451" s="104">
        <v>14.7</v>
      </c>
      <c r="F451" s="104">
        <f t="shared" si="4"/>
        <v>44.530612244897966</v>
      </c>
      <c r="G451" s="104">
        <v>608.4</v>
      </c>
      <c r="H451" s="105"/>
    </row>
    <row r="452" spans="1:8" s="106" customFormat="1">
      <c r="A452" s="24"/>
      <c r="B452" s="24">
        <v>150</v>
      </c>
      <c r="C452" s="103" t="s">
        <v>407</v>
      </c>
      <c r="D452" s="104">
        <v>694.13762403645296</v>
      </c>
      <c r="E452" s="104">
        <v>12.1</v>
      </c>
      <c r="F452" s="104">
        <f t="shared" si="4"/>
        <v>57.366745788136612</v>
      </c>
      <c r="G452" s="104">
        <v>765.9696231992624</v>
      </c>
      <c r="H452" s="105"/>
    </row>
    <row r="453" spans="1:8" s="106" customFormat="1">
      <c r="A453" s="24"/>
      <c r="B453" s="24">
        <v>150</v>
      </c>
      <c r="C453" s="103" t="s">
        <v>408</v>
      </c>
      <c r="D453" s="104">
        <v>656.87154846916974</v>
      </c>
      <c r="E453" s="104">
        <v>13.5</v>
      </c>
      <c r="F453" s="104">
        <f t="shared" si="4"/>
        <v>48.657151738457017</v>
      </c>
      <c r="G453" s="104">
        <v>612.97244871010855</v>
      </c>
      <c r="H453" s="105"/>
    </row>
    <row r="454" spans="1:8" s="106" customFormat="1">
      <c r="A454" s="24"/>
      <c r="B454" s="24">
        <v>150</v>
      </c>
      <c r="C454" s="103" t="s">
        <v>409</v>
      </c>
      <c r="D454" s="104">
        <v>732</v>
      </c>
      <c r="E454" s="104">
        <v>13.4</v>
      </c>
      <c r="F454" s="104">
        <f t="shared" si="4"/>
        <v>54.626865671641788</v>
      </c>
      <c r="G454" s="104">
        <v>644.9</v>
      </c>
      <c r="H454" s="105"/>
    </row>
    <row r="455" spans="1:8" s="106" customFormat="1">
      <c r="A455" s="24"/>
      <c r="B455" s="24">
        <v>150</v>
      </c>
      <c r="C455" s="103" t="s">
        <v>410</v>
      </c>
      <c r="D455" s="104">
        <v>475.60761512518644</v>
      </c>
      <c r="E455" s="104">
        <v>7.18</v>
      </c>
      <c r="F455" s="104">
        <f t="shared" si="4"/>
        <v>66.240614919942402</v>
      </c>
      <c r="G455" s="104">
        <v>538.78446369918595</v>
      </c>
      <c r="H455" s="105"/>
    </row>
    <row r="456" spans="1:8" s="106" customFormat="1">
      <c r="A456" s="24"/>
      <c r="B456" s="24">
        <v>150</v>
      </c>
      <c r="C456" s="103" t="s">
        <v>411</v>
      </c>
      <c r="D456" s="104">
        <v>365.84479924537493</v>
      </c>
      <c r="E456" s="104">
        <v>8.7200000000000006</v>
      </c>
      <c r="F456" s="104">
        <f t="shared" si="4"/>
        <v>41.954678812542994</v>
      </c>
      <c r="G456" s="104">
        <v>334.39812658592859</v>
      </c>
      <c r="H456" s="105"/>
    </row>
    <row r="457" spans="1:8" s="106" customFormat="1">
      <c r="A457" s="24"/>
      <c r="B457" s="24">
        <v>150</v>
      </c>
      <c r="C457" s="103" t="s">
        <v>412</v>
      </c>
      <c r="D457" s="104">
        <v>442.38488420394549</v>
      </c>
      <c r="E457" s="104">
        <v>7.56</v>
      </c>
      <c r="F457" s="104">
        <f t="shared" si="4"/>
        <v>58.516519074595969</v>
      </c>
      <c r="G457" s="104">
        <v>458.41848149509872</v>
      </c>
      <c r="H457" s="105"/>
    </row>
    <row r="458" spans="1:8" s="106" customFormat="1">
      <c r="A458" s="24"/>
      <c r="B458" s="24">
        <v>150</v>
      </c>
      <c r="C458" s="103" t="s">
        <v>413</v>
      </c>
      <c r="D458" s="104">
        <v>341.3183196258654</v>
      </c>
      <c r="E458" s="104">
        <v>7.86</v>
      </c>
      <c r="F458" s="104">
        <f t="shared" si="4"/>
        <v>43.424722598710609</v>
      </c>
      <c r="G458" s="104">
        <v>315.43334904090176</v>
      </c>
      <c r="H458" s="105"/>
    </row>
    <row r="459" spans="1:8" s="106" customFormat="1">
      <c r="A459" s="24"/>
      <c r="B459" s="24">
        <v>150</v>
      </c>
      <c r="C459" s="103" t="s">
        <v>414</v>
      </c>
      <c r="D459" s="104">
        <v>379.15449316519755</v>
      </c>
      <c r="E459" s="104">
        <v>7.78</v>
      </c>
      <c r="F459" s="104">
        <f t="shared" si="4"/>
        <v>48.734510689614076</v>
      </c>
      <c r="G459" s="104">
        <v>407.20880198266531</v>
      </c>
      <c r="H459" s="105"/>
    </row>
    <row r="460" spans="1:8" s="106" customFormat="1">
      <c r="A460" s="24"/>
      <c r="B460" s="24">
        <v>150</v>
      </c>
      <c r="C460" s="103" t="s">
        <v>415</v>
      </c>
      <c r="D460" s="104">
        <v>279.94154930928835</v>
      </c>
      <c r="E460" s="104">
        <v>7.5</v>
      </c>
      <c r="F460" s="104">
        <f t="shared" si="4"/>
        <v>37.32553990790511</v>
      </c>
      <c r="G460" s="104">
        <v>126.84020743118495</v>
      </c>
      <c r="H460" s="105"/>
    </row>
    <row r="461" spans="1:8" s="106" customFormat="1">
      <c r="A461" s="24"/>
      <c r="B461" s="24">
        <v>150</v>
      </c>
      <c r="C461" s="103" t="s">
        <v>416</v>
      </c>
      <c r="D461" s="104">
        <v>253.86245231608368</v>
      </c>
      <c r="E461" s="104">
        <v>7.27</v>
      </c>
      <c r="F461" s="104">
        <f t="shared" si="4"/>
        <v>34.919181886669008</v>
      </c>
      <c r="G461" s="104">
        <v>115.88747958320747</v>
      </c>
      <c r="H461" s="105"/>
    </row>
    <row r="462" spans="1:8" s="106" customFormat="1">
      <c r="A462" s="24"/>
      <c r="B462" s="24">
        <v>150</v>
      </c>
      <c r="C462" s="103" t="s">
        <v>417</v>
      </c>
      <c r="D462" s="104">
        <v>281.2</v>
      </c>
      <c r="E462" s="104">
        <v>8.75</v>
      </c>
      <c r="F462" s="104">
        <f t="shared" si="4"/>
        <v>32.137142857142855</v>
      </c>
      <c r="G462" s="104">
        <v>91.4</v>
      </c>
      <c r="H462" s="105"/>
    </row>
    <row r="463" spans="1:8" s="106" customFormat="1">
      <c r="A463" s="24"/>
      <c r="B463" s="24">
        <v>150</v>
      </c>
      <c r="C463" s="103" t="s">
        <v>418</v>
      </c>
      <c r="D463" s="104">
        <v>356.15679470368502</v>
      </c>
      <c r="E463" s="104">
        <v>11.6</v>
      </c>
      <c r="F463" s="104">
        <f t="shared" si="4"/>
        <v>30.703171957214227</v>
      </c>
      <c r="G463" s="104">
        <v>190.96809614377446</v>
      </c>
      <c r="H463" s="105"/>
    </row>
    <row r="464" spans="1:8" s="106" customFormat="1">
      <c r="A464" s="24"/>
      <c r="B464" s="24">
        <v>150</v>
      </c>
      <c r="C464" s="103" t="s">
        <v>419</v>
      </c>
      <c r="D464" s="104">
        <v>289.07527772048115</v>
      </c>
      <c r="E464" s="104">
        <v>8.82</v>
      </c>
      <c r="F464" s="104">
        <f t="shared" si="4"/>
        <v>32.774974798240493</v>
      </c>
      <c r="G464" s="104">
        <v>186.50631803226233</v>
      </c>
      <c r="H464" s="105"/>
    </row>
    <row r="465" spans="1:8" s="106" customFormat="1">
      <c r="A465" s="24"/>
      <c r="B465" s="24">
        <v>150</v>
      </c>
      <c r="C465" s="103" t="s">
        <v>420</v>
      </c>
      <c r="D465" s="104">
        <v>295.32675867898109</v>
      </c>
      <c r="E465" s="104">
        <v>11.7</v>
      </c>
      <c r="F465" s="104">
        <f t="shared" si="4"/>
        <v>25.241603305895822</v>
      </c>
      <c r="G465" s="104">
        <v>143.02329591304832</v>
      </c>
      <c r="H465" s="105"/>
    </row>
    <row r="466" spans="1:8" s="106" customFormat="1">
      <c r="A466" s="24"/>
      <c r="B466" s="24">
        <v>150</v>
      </c>
      <c r="C466" s="103" t="s">
        <v>421</v>
      </c>
      <c r="D466" s="104">
        <v>425.6</v>
      </c>
      <c r="E466" s="104">
        <v>71.5</v>
      </c>
      <c r="F466" s="104">
        <f t="shared" si="4"/>
        <v>5.9524475524475529</v>
      </c>
      <c r="G466" s="104">
        <v>115.3</v>
      </c>
      <c r="H466" s="105"/>
    </row>
    <row r="467" spans="1:8" s="106" customFormat="1">
      <c r="A467" s="24"/>
      <c r="B467" s="24">
        <v>150</v>
      </c>
      <c r="C467" s="103" t="s">
        <v>422</v>
      </c>
      <c r="D467" s="104">
        <v>319.53784133455707</v>
      </c>
      <c r="E467" s="104">
        <v>10.199999999999999</v>
      </c>
      <c r="F467" s="104">
        <f t="shared" si="4"/>
        <v>31.327239346525204</v>
      </c>
      <c r="G467" s="104">
        <v>177.86280003692465</v>
      </c>
      <c r="H467" s="105"/>
    </row>
    <row r="468" spans="1:8" s="106" customFormat="1">
      <c r="A468" s="24"/>
      <c r="B468" s="24">
        <v>150</v>
      </c>
      <c r="C468" s="103" t="s">
        <v>423</v>
      </c>
      <c r="D468" s="104">
        <v>325.34978060457433</v>
      </c>
      <c r="E468" s="104">
        <v>10.3</v>
      </c>
      <c r="F468" s="104">
        <f t="shared" si="4"/>
        <v>31.587357340249934</v>
      </c>
      <c r="G468" s="104">
        <v>154.4730255757616</v>
      </c>
      <c r="H468" s="105"/>
    </row>
    <row r="469" spans="1:8" s="106" customFormat="1">
      <c r="A469" s="24"/>
      <c r="B469" s="24">
        <v>150</v>
      </c>
      <c r="C469" s="103" t="s">
        <v>424</v>
      </c>
      <c r="D469" s="104">
        <v>308.19465732956542</v>
      </c>
      <c r="E469" s="104">
        <v>10.1</v>
      </c>
      <c r="F469" s="104">
        <f t="shared" si="4"/>
        <v>30.514322507877765</v>
      </c>
      <c r="G469" s="104">
        <v>109.27627717728805</v>
      </c>
      <c r="H469" s="105"/>
    </row>
    <row r="470" spans="1:8" s="106" customFormat="1">
      <c r="A470" s="24"/>
      <c r="B470" s="24">
        <v>150</v>
      </c>
      <c r="C470" s="103" t="s">
        <v>425</v>
      </c>
      <c r="D470" s="104">
        <v>403.65869390711464</v>
      </c>
      <c r="E470" s="104">
        <v>13.4</v>
      </c>
      <c r="F470" s="104">
        <f t="shared" si="4"/>
        <v>30.123783127396614</v>
      </c>
      <c r="G470" s="104">
        <v>244.950352439657</v>
      </c>
      <c r="H470" s="105"/>
    </row>
    <row r="471" spans="1:8" s="106" customFormat="1">
      <c r="A471" s="24"/>
      <c r="B471" s="24">
        <v>150</v>
      </c>
      <c r="C471" s="103" t="s">
        <v>426</v>
      </c>
      <c r="D471" s="104">
        <v>361.21702858750336</v>
      </c>
      <c r="E471" s="104">
        <v>13.1</v>
      </c>
      <c r="F471" s="104">
        <f t="shared" si="4"/>
        <v>27.573818976145297</v>
      </c>
      <c r="G471" s="104">
        <v>205.20752445454215</v>
      </c>
      <c r="H471" s="105"/>
    </row>
    <row r="472" spans="1:8" s="106" customFormat="1">
      <c r="A472" s="24"/>
      <c r="B472" s="24">
        <v>150</v>
      </c>
      <c r="C472" s="103" t="s">
        <v>427</v>
      </c>
      <c r="D472" s="104">
        <v>448.93297576561764</v>
      </c>
      <c r="E472" s="104">
        <v>11.1</v>
      </c>
      <c r="F472" s="104">
        <f t="shared" si="4"/>
        <v>40.444412231136724</v>
      </c>
      <c r="G472" s="104">
        <v>383.08281318180786</v>
      </c>
      <c r="H472" s="105"/>
    </row>
    <row r="473" spans="1:8" s="106" customFormat="1">
      <c r="A473" s="24"/>
      <c r="B473" s="24">
        <v>150</v>
      </c>
      <c r="C473" s="103" t="s">
        <v>428</v>
      </c>
      <c r="D473" s="104">
        <v>450.1</v>
      </c>
      <c r="E473" s="104">
        <v>11.8</v>
      </c>
      <c r="F473" s="104">
        <f t="shared" si="4"/>
        <v>38.144067796610166</v>
      </c>
      <c r="G473" s="104">
        <v>113.5</v>
      </c>
      <c r="H473" s="105"/>
    </row>
    <row r="474" spans="1:8" s="106" customFormat="1">
      <c r="A474" s="24"/>
      <c r="B474" s="24">
        <v>150</v>
      </c>
      <c r="C474" s="103" t="s">
        <v>429</v>
      </c>
      <c r="D474" s="104">
        <v>375.20441131202409</v>
      </c>
      <c r="E474" s="104">
        <v>10.5</v>
      </c>
      <c r="F474" s="104">
        <f t="shared" si="4"/>
        <v>35.733753458288007</v>
      </c>
      <c r="G474" s="104">
        <v>163.33986394404138</v>
      </c>
      <c r="H474" s="105"/>
    </row>
    <row r="475" spans="1:8" s="106" customFormat="1">
      <c r="A475" s="24"/>
      <c r="B475" s="24">
        <v>150</v>
      </c>
      <c r="C475" s="103" t="s">
        <v>430</v>
      </c>
      <c r="D475" s="104">
        <v>617.0218908039792</v>
      </c>
      <c r="E475" s="104">
        <v>14</v>
      </c>
      <c r="F475" s="104">
        <f t="shared" si="4"/>
        <v>44.072992200284226</v>
      </c>
      <c r="G475" s="104">
        <v>168.8537021030817</v>
      </c>
      <c r="H475" s="105"/>
    </row>
    <row r="476" spans="1:8" s="106" customFormat="1">
      <c r="A476" s="24"/>
      <c r="B476" s="24">
        <v>150</v>
      </c>
      <c r="C476" s="103" t="s">
        <v>431</v>
      </c>
      <c r="D476" s="104">
        <v>400.3211594402818</v>
      </c>
      <c r="E476" s="104">
        <v>10.7</v>
      </c>
      <c r="F476" s="104">
        <f t="shared" si="4"/>
        <v>37.41319247105438</v>
      </c>
      <c r="G476" s="104">
        <v>124.90826654360299</v>
      </c>
      <c r="H476" s="105"/>
    </row>
    <row r="477" spans="1:8" s="106" customFormat="1">
      <c r="A477" s="24"/>
      <c r="B477" s="24">
        <v>150</v>
      </c>
      <c r="C477" s="103" t="s">
        <v>432</v>
      </c>
      <c r="D477" s="104">
        <v>547.20000000000005</v>
      </c>
      <c r="E477" s="104">
        <v>18.8</v>
      </c>
      <c r="F477" s="104">
        <f t="shared" si="4"/>
        <v>29.106382978723406</v>
      </c>
      <c r="G477" s="104">
        <v>258.5</v>
      </c>
      <c r="H477" s="105"/>
    </row>
    <row r="478" spans="1:8" s="106" customFormat="1">
      <c r="A478" s="24"/>
      <c r="B478" s="24">
        <v>150</v>
      </c>
      <c r="C478" s="103" t="s">
        <v>433</v>
      </c>
      <c r="D478" s="104">
        <v>537.79999999999995</v>
      </c>
      <c r="E478" s="104">
        <v>21.3</v>
      </c>
      <c r="F478" s="104">
        <f t="shared" si="4"/>
        <v>25.248826291079808</v>
      </c>
      <c r="G478" s="104">
        <v>270.89999999999998</v>
      </c>
      <c r="H478" s="105"/>
    </row>
    <row r="479" spans="1:8" s="106" customFormat="1">
      <c r="A479" s="24"/>
      <c r="B479" s="24">
        <v>150</v>
      </c>
      <c r="C479" s="103" t="s">
        <v>434</v>
      </c>
      <c r="D479" s="104">
        <v>388.13824449559905</v>
      </c>
      <c r="E479" s="104">
        <v>15.2</v>
      </c>
      <c r="F479" s="104">
        <f t="shared" si="4"/>
        <v>25.535410822078887</v>
      </c>
      <c r="G479" s="104">
        <v>147.89975421843349</v>
      </c>
      <c r="H479" s="105"/>
    </row>
    <row r="480" spans="1:8" s="106" customFormat="1">
      <c r="A480" s="24"/>
      <c r="B480" s="24">
        <v>150</v>
      </c>
      <c r="C480" s="103" t="s">
        <v>435</v>
      </c>
      <c r="D480" s="104">
        <v>486.7</v>
      </c>
      <c r="E480" s="104">
        <v>19.5</v>
      </c>
      <c r="F480" s="104">
        <f t="shared" si="4"/>
        <v>24.958974358974359</v>
      </c>
      <c r="G480" s="104">
        <v>213.1</v>
      </c>
      <c r="H480" s="105"/>
    </row>
    <row r="481" spans="1:10" s="111" customFormat="1">
      <c r="A481" s="107"/>
      <c r="B481" s="107"/>
      <c r="C481" s="108" t="s">
        <v>26</v>
      </c>
      <c r="D481" s="109">
        <f>MIN(D449:D480)</f>
        <v>253.86245231608368</v>
      </c>
      <c r="E481" s="109">
        <f t="shared" ref="E481:G481" si="5">MIN(E449:E480)</f>
        <v>7.18</v>
      </c>
      <c r="F481" s="109">
        <f t="shared" si="5"/>
        <v>5.9524475524475529</v>
      </c>
      <c r="G481" s="109">
        <f t="shared" si="5"/>
        <v>91.4</v>
      </c>
      <c r="H481" s="110"/>
    </row>
    <row r="482" spans="1:10" s="111" customFormat="1">
      <c r="A482" s="107"/>
      <c r="B482" s="107"/>
      <c r="C482" s="108" t="s">
        <v>27</v>
      </c>
      <c r="D482" s="109">
        <f>MAX(D449:D480)</f>
        <v>732</v>
      </c>
      <c r="E482" s="109">
        <f t="shared" ref="E482:G482" si="6">MAX(E449:E480)</f>
        <v>71.5</v>
      </c>
      <c r="F482" s="109">
        <f t="shared" si="6"/>
        <v>66.240614919942402</v>
      </c>
      <c r="G482" s="109">
        <f t="shared" si="6"/>
        <v>765.9696231992624</v>
      </c>
      <c r="H482" s="110"/>
    </row>
    <row r="483" spans="1:10" s="111" customFormat="1">
      <c r="A483" s="107"/>
      <c r="B483" s="107"/>
      <c r="C483" s="108" t="s">
        <v>28</v>
      </c>
      <c r="D483" s="109">
        <f>AVERAGE(D449:D480)</f>
        <v>445.07471390923257</v>
      </c>
      <c r="E483" s="109">
        <f t="shared" ref="E483:G483" si="7">AVERAGE(E449:E480)</f>
        <v>13.673125000000002</v>
      </c>
      <c r="F483" s="109">
        <f t="shared" si="7"/>
        <v>37.911561043888682</v>
      </c>
      <c r="G483" s="109">
        <f t="shared" si="7"/>
        <v>305.36189982892228</v>
      </c>
      <c r="H483" s="110"/>
    </row>
    <row r="484" spans="1:10" s="106" customFormat="1">
      <c r="A484" s="24"/>
      <c r="B484" s="24"/>
      <c r="C484" s="103"/>
      <c r="D484" s="112"/>
      <c r="E484" s="104"/>
      <c r="F484" s="112"/>
      <c r="G484" s="112"/>
      <c r="H484" s="105"/>
    </row>
    <row r="485" spans="1:10">
      <c r="A485" s="28" t="s">
        <v>436</v>
      </c>
      <c r="B485" s="2">
        <v>155</v>
      </c>
      <c r="C485" s="2" t="s">
        <v>437</v>
      </c>
      <c r="D485" s="18">
        <v>129.30000000000001</v>
      </c>
      <c r="E485" s="18">
        <v>6.4</v>
      </c>
      <c r="F485" s="18">
        <f t="shared" ref="F485:F498" si="8">D485/E485</f>
        <v>20.203125</v>
      </c>
      <c r="G485" s="18">
        <v>37.85</v>
      </c>
      <c r="H485" s="4" t="s">
        <v>438</v>
      </c>
      <c r="I485" s="2"/>
      <c r="J485" s="18"/>
    </row>
    <row r="486" spans="1:10">
      <c r="B486" s="2">
        <v>155</v>
      </c>
      <c r="C486" s="2" t="s">
        <v>439</v>
      </c>
      <c r="D486" s="18">
        <v>120.2</v>
      </c>
      <c r="E486" s="18">
        <v>7.05</v>
      </c>
      <c r="F486" s="18">
        <f t="shared" si="8"/>
        <v>17.049645390070921</v>
      </c>
      <c r="G486" s="18">
        <v>28.74</v>
      </c>
      <c r="I486" s="2"/>
      <c r="J486" s="18"/>
    </row>
    <row r="487" spans="1:10">
      <c r="B487" s="2">
        <v>155</v>
      </c>
      <c r="C487" s="2" t="s">
        <v>440</v>
      </c>
      <c r="D487" s="18">
        <v>264.7</v>
      </c>
      <c r="E487" s="18">
        <v>53.4</v>
      </c>
      <c r="F487" s="18">
        <f t="shared" si="8"/>
        <v>4.9569288389513106</v>
      </c>
      <c r="G487" s="18">
        <v>91.72</v>
      </c>
      <c r="I487" s="2"/>
      <c r="J487" s="18"/>
    </row>
    <row r="488" spans="1:10">
      <c r="B488" s="2">
        <v>155</v>
      </c>
      <c r="C488" s="2" t="s">
        <v>441</v>
      </c>
      <c r="D488" s="18">
        <v>147.6</v>
      </c>
      <c r="E488" s="18">
        <v>8.9700000000000006</v>
      </c>
      <c r="F488" s="18">
        <f t="shared" si="8"/>
        <v>16.454849498327757</v>
      </c>
      <c r="G488" s="18">
        <v>50.28</v>
      </c>
      <c r="I488" s="2"/>
      <c r="J488" s="18"/>
    </row>
    <row r="489" spans="1:10">
      <c r="B489" s="2">
        <v>155</v>
      </c>
      <c r="C489" s="2" t="s">
        <v>442</v>
      </c>
      <c r="D489" s="18">
        <v>323.8</v>
      </c>
      <c r="E489" s="18">
        <v>44.5</v>
      </c>
      <c r="F489" s="18">
        <f t="shared" si="8"/>
        <v>7.2764044943820227</v>
      </c>
      <c r="G489" s="18">
        <v>92.83</v>
      </c>
      <c r="I489" s="2"/>
      <c r="J489" s="18"/>
    </row>
    <row r="490" spans="1:10">
      <c r="B490" s="2">
        <v>155</v>
      </c>
      <c r="C490" s="2" t="s">
        <v>443</v>
      </c>
      <c r="D490" s="18">
        <v>119.3</v>
      </c>
      <c r="E490" s="18">
        <v>12.7</v>
      </c>
      <c r="F490" s="18">
        <f t="shared" si="8"/>
        <v>9.3937007874015759</v>
      </c>
      <c r="G490" s="18">
        <v>27.08</v>
      </c>
      <c r="I490" s="2"/>
      <c r="J490" s="18"/>
    </row>
    <row r="491" spans="1:10">
      <c r="B491" s="2">
        <v>155</v>
      </c>
      <c r="C491" s="2" t="s">
        <v>444</v>
      </c>
      <c r="D491" s="18">
        <v>278</v>
      </c>
      <c r="E491" s="18">
        <v>45.7</v>
      </c>
      <c r="F491" s="18">
        <f t="shared" si="8"/>
        <v>6.083150984682713</v>
      </c>
      <c r="G491" s="18">
        <v>69.62</v>
      </c>
      <c r="I491" s="2"/>
      <c r="J491" s="18"/>
    </row>
    <row r="492" spans="1:10">
      <c r="B492" s="2">
        <v>155</v>
      </c>
      <c r="C492" s="2" t="s">
        <v>445</v>
      </c>
      <c r="D492" s="18">
        <v>262.3</v>
      </c>
      <c r="E492" s="18">
        <v>45.4</v>
      </c>
      <c r="F492" s="18">
        <f t="shared" si="8"/>
        <v>5.7775330396475777</v>
      </c>
      <c r="G492" s="18">
        <v>53.07</v>
      </c>
      <c r="I492" s="2"/>
      <c r="J492" s="18"/>
    </row>
    <row r="493" spans="1:10">
      <c r="B493" s="2">
        <v>155</v>
      </c>
      <c r="C493" s="2" t="s">
        <v>446</v>
      </c>
      <c r="D493" s="18">
        <v>310.2</v>
      </c>
      <c r="E493" s="18">
        <v>54.2</v>
      </c>
      <c r="F493" s="18">
        <f t="shared" si="8"/>
        <v>5.7232472324723238</v>
      </c>
      <c r="G493" s="18">
        <v>56.87</v>
      </c>
      <c r="I493" s="2"/>
      <c r="J493" s="18"/>
    </row>
    <row r="494" spans="1:10">
      <c r="B494" s="2">
        <v>155</v>
      </c>
      <c r="C494" s="2" t="s">
        <v>447</v>
      </c>
      <c r="D494" s="18">
        <v>60.8</v>
      </c>
      <c r="E494" s="18">
        <v>8.16</v>
      </c>
      <c r="F494" s="18">
        <f t="shared" si="8"/>
        <v>7.450980392156862</v>
      </c>
      <c r="G494" s="18">
        <v>33.380000000000003</v>
      </c>
      <c r="I494" s="2"/>
      <c r="J494" s="18"/>
    </row>
    <row r="495" spans="1:10">
      <c r="B495" s="2">
        <v>155</v>
      </c>
      <c r="C495" s="2" t="s">
        <v>448</v>
      </c>
      <c r="D495" s="18">
        <v>77.099999999999994</v>
      </c>
      <c r="E495" s="18">
        <v>8.6</v>
      </c>
      <c r="F495" s="18">
        <f t="shared" si="8"/>
        <v>8.9651162790697665</v>
      </c>
      <c r="G495" s="18">
        <v>49.75</v>
      </c>
      <c r="I495" s="2"/>
      <c r="J495" s="18"/>
    </row>
    <row r="496" spans="1:10">
      <c r="B496" s="2">
        <v>155</v>
      </c>
      <c r="C496" s="2" t="s">
        <v>449</v>
      </c>
      <c r="D496" s="18">
        <v>195.3</v>
      </c>
      <c r="E496" s="18">
        <v>13.8</v>
      </c>
      <c r="F496" s="18">
        <f t="shared" si="8"/>
        <v>14.152173913043478</v>
      </c>
      <c r="G496" s="18">
        <v>64.98</v>
      </c>
      <c r="I496" s="2"/>
      <c r="J496" s="18"/>
    </row>
    <row r="497" spans="1:10">
      <c r="B497" s="2">
        <v>155</v>
      </c>
      <c r="C497" s="2" t="s">
        <v>450</v>
      </c>
      <c r="D497" s="18">
        <v>193.3</v>
      </c>
      <c r="E497" s="18">
        <v>13.8</v>
      </c>
      <c r="F497" s="18">
        <f t="shared" si="8"/>
        <v>14.007246376811594</v>
      </c>
      <c r="G497" s="18">
        <v>65.56</v>
      </c>
      <c r="I497" s="2"/>
      <c r="J497" s="18"/>
    </row>
    <row r="498" spans="1:10">
      <c r="B498" s="2">
        <v>155</v>
      </c>
      <c r="C498" s="2" t="s">
        <v>451</v>
      </c>
      <c r="D498" s="18">
        <v>211.4</v>
      </c>
      <c r="E498" s="18">
        <v>15.9</v>
      </c>
      <c r="F498" s="18">
        <f t="shared" si="8"/>
        <v>13.29559748427673</v>
      </c>
      <c r="G498" s="18">
        <v>96</v>
      </c>
      <c r="I498" s="2"/>
      <c r="J498" s="18"/>
    </row>
    <row r="499" spans="1:10">
      <c r="B499" s="2">
        <v>155</v>
      </c>
      <c r="C499" s="2" t="s">
        <v>452</v>
      </c>
      <c r="D499" s="18">
        <v>101.4</v>
      </c>
      <c r="E499" s="18"/>
      <c r="F499" s="18"/>
      <c r="G499" s="18">
        <v>11.04</v>
      </c>
      <c r="I499" s="2"/>
      <c r="J499" s="18"/>
    </row>
    <row r="500" spans="1:10">
      <c r="B500" s="2">
        <v>155</v>
      </c>
      <c r="C500" s="2" t="s">
        <v>453</v>
      </c>
      <c r="D500" s="18">
        <v>130</v>
      </c>
      <c r="E500" s="18"/>
      <c r="F500" s="18"/>
      <c r="G500" s="18">
        <v>20.94</v>
      </c>
      <c r="I500" s="2"/>
      <c r="J500" s="18"/>
    </row>
    <row r="501" spans="1:10">
      <c r="B501" s="2">
        <v>155</v>
      </c>
      <c r="C501" s="2" t="s">
        <v>454</v>
      </c>
      <c r="D501" s="18">
        <v>95.4</v>
      </c>
      <c r="E501" s="18"/>
      <c r="F501" s="18"/>
      <c r="G501" s="18">
        <v>15.56</v>
      </c>
      <c r="I501" s="2"/>
      <c r="J501" s="18"/>
    </row>
    <row r="502" spans="1:10">
      <c r="B502" s="2">
        <v>155</v>
      </c>
      <c r="C502" s="2" t="s">
        <v>455</v>
      </c>
      <c r="D502" s="18">
        <v>131.1</v>
      </c>
      <c r="E502" s="18">
        <v>7.91</v>
      </c>
      <c r="F502" s="18">
        <f>D502/E502</f>
        <v>16.573957016434893</v>
      </c>
      <c r="G502" s="18">
        <v>38.97</v>
      </c>
      <c r="I502" s="2"/>
      <c r="J502" s="18"/>
    </row>
    <row r="503" spans="1:10">
      <c r="B503" s="2">
        <v>155</v>
      </c>
      <c r="C503" s="2" t="s">
        <v>456</v>
      </c>
      <c r="D503" s="18">
        <v>246.1</v>
      </c>
      <c r="E503" s="18">
        <v>6.5</v>
      </c>
      <c r="F503" s="18">
        <f>D503/E503</f>
        <v>37.861538461538458</v>
      </c>
      <c r="G503" s="18">
        <v>15.7</v>
      </c>
      <c r="I503" s="2"/>
      <c r="J503" s="18"/>
    </row>
    <row r="504" spans="1:10">
      <c r="A504" s="28" t="s">
        <v>457</v>
      </c>
      <c r="B504" s="2">
        <v>155</v>
      </c>
      <c r="C504" s="2" t="s">
        <v>458</v>
      </c>
      <c r="D504" s="18">
        <v>68</v>
      </c>
      <c r="E504" s="18"/>
      <c r="F504" s="18"/>
      <c r="G504" s="18">
        <v>13.36</v>
      </c>
      <c r="H504" s="4" t="s">
        <v>459</v>
      </c>
      <c r="I504" s="2"/>
      <c r="J504" s="18"/>
    </row>
    <row r="505" spans="1:10">
      <c r="B505" s="2">
        <v>155</v>
      </c>
      <c r="C505" s="2" t="s">
        <v>460</v>
      </c>
      <c r="D505" s="18">
        <v>70</v>
      </c>
      <c r="E505" s="18"/>
      <c r="F505" s="18"/>
      <c r="G505" s="18">
        <v>13.2</v>
      </c>
      <c r="I505" s="2"/>
      <c r="J505" s="18"/>
    </row>
    <row r="506" spans="1:10">
      <c r="B506" s="2">
        <v>155</v>
      </c>
      <c r="C506" s="2" t="s">
        <v>461</v>
      </c>
      <c r="D506" s="18">
        <v>90</v>
      </c>
      <c r="E506" s="18"/>
      <c r="F506" s="18"/>
      <c r="G506" s="18">
        <v>16.98</v>
      </c>
      <c r="I506" s="2"/>
      <c r="J506" s="18"/>
    </row>
    <row r="507" spans="1:10">
      <c r="B507" s="2">
        <v>155</v>
      </c>
      <c r="C507" s="2" t="s">
        <v>462</v>
      </c>
      <c r="D507" s="18">
        <v>92</v>
      </c>
      <c r="E507" s="18"/>
      <c r="F507" s="18"/>
      <c r="G507" s="18">
        <v>32.700000000000003</v>
      </c>
      <c r="I507" s="2"/>
      <c r="J507" s="18"/>
    </row>
    <row r="508" spans="1:10">
      <c r="B508" s="2">
        <v>155</v>
      </c>
      <c r="C508" s="2" t="s">
        <v>463</v>
      </c>
      <c r="D508" s="18">
        <v>161</v>
      </c>
      <c r="E508" s="18"/>
      <c r="F508" s="18"/>
      <c r="G508" s="18">
        <v>49.81</v>
      </c>
      <c r="I508" s="2"/>
      <c r="J508" s="18"/>
    </row>
    <row r="509" spans="1:10">
      <c r="B509" s="2">
        <v>155</v>
      </c>
      <c r="C509" s="2" t="s">
        <v>464</v>
      </c>
      <c r="D509" s="18">
        <v>109</v>
      </c>
      <c r="E509" s="18"/>
      <c r="F509" s="18"/>
      <c r="G509" s="18">
        <v>44.25</v>
      </c>
      <c r="I509" s="2"/>
      <c r="J509" s="18"/>
    </row>
    <row r="510" spans="1:10">
      <c r="B510" s="2">
        <v>155</v>
      </c>
      <c r="C510" s="2" t="s">
        <v>465</v>
      </c>
      <c r="D510" s="18">
        <v>104</v>
      </c>
      <c r="E510" s="18"/>
      <c r="F510" s="18"/>
      <c r="G510" s="18">
        <v>47.09</v>
      </c>
      <c r="I510" s="2"/>
      <c r="J510" s="18"/>
    </row>
    <row r="511" spans="1:10">
      <c r="B511" s="2">
        <v>155</v>
      </c>
      <c r="C511" s="2" t="s">
        <v>466</v>
      </c>
      <c r="D511" s="18">
        <v>104</v>
      </c>
      <c r="E511" s="18"/>
      <c r="F511" s="18"/>
      <c r="G511" s="18">
        <v>47.16</v>
      </c>
      <c r="I511" s="2"/>
      <c r="J511" s="18"/>
    </row>
    <row r="512" spans="1:10">
      <c r="C512" s="22" t="s">
        <v>26</v>
      </c>
      <c r="D512" s="23">
        <f>MIN(D485:D511)</f>
        <v>60.8</v>
      </c>
      <c r="E512" s="23">
        <f>MIN(E485:E511)</f>
        <v>6.4</v>
      </c>
      <c r="F512" s="23">
        <f>MIN(F485:F511)</f>
        <v>4.9569288389513106</v>
      </c>
      <c r="G512" s="23">
        <f>MIN(G485:G511)</f>
        <v>11.04</v>
      </c>
      <c r="I512" s="2"/>
      <c r="J512" s="18"/>
    </row>
    <row r="513" spans="1:10">
      <c r="C513" s="22" t="s">
        <v>27</v>
      </c>
      <c r="D513" s="23">
        <f>MAX(D485:D511)</f>
        <v>323.8</v>
      </c>
      <c r="E513" s="23">
        <f>MAX(E485:E511)</f>
        <v>54.2</v>
      </c>
      <c r="F513" s="23">
        <f>MAX(F485:F511)</f>
        <v>37.861538461538458</v>
      </c>
      <c r="G513" s="23">
        <f>MAX(G485:G511)</f>
        <v>96</v>
      </c>
      <c r="I513" s="2"/>
      <c r="J513" s="18"/>
    </row>
    <row r="514" spans="1:10" s="27" customFormat="1">
      <c r="A514" s="13"/>
      <c r="B514" s="13"/>
      <c r="C514" s="22" t="s">
        <v>28</v>
      </c>
      <c r="D514" s="23">
        <f>AVERAGE(D485:D511)</f>
        <v>155.38148148148153</v>
      </c>
      <c r="E514" s="23">
        <f>AVERAGE(E485:E511)</f>
        <v>22.061875000000004</v>
      </c>
      <c r="F514" s="23">
        <f>AVERAGE(F485:F511)</f>
        <v>12.826574699329248</v>
      </c>
      <c r="G514" s="23">
        <f>AVERAGE(G485:G511)</f>
        <v>43.870000000000012</v>
      </c>
      <c r="H514" s="15"/>
      <c r="I514" s="13"/>
      <c r="J514" s="25"/>
    </row>
    <row r="515" spans="1:10">
      <c r="E515" s="18"/>
    </row>
    <row r="516" spans="1:10">
      <c r="A516" s="2" t="s">
        <v>467</v>
      </c>
      <c r="B516" s="2">
        <v>180</v>
      </c>
      <c r="C516" s="2" t="s">
        <v>468</v>
      </c>
      <c r="D516" s="18">
        <v>53.87</v>
      </c>
      <c r="E516" s="18"/>
      <c r="F516" s="18"/>
      <c r="G516" s="18">
        <v>17.96</v>
      </c>
      <c r="H516" s="4" t="s">
        <v>469</v>
      </c>
      <c r="I516" s="2"/>
      <c r="J516" s="18"/>
    </row>
    <row r="517" spans="1:10">
      <c r="B517" s="2">
        <v>180</v>
      </c>
      <c r="C517" s="2" t="s">
        <v>470</v>
      </c>
      <c r="D517" s="18">
        <v>67.58</v>
      </c>
      <c r="E517" s="18"/>
      <c r="F517" s="18"/>
      <c r="G517" s="18">
        <v>46.76</v>
      </c>
      <c r="I517" s="2"/>
      <c r="J517" s="18"/>
    </row>
    <row r="518" spans="1:10">
      <c r="B518" s="2">
        <v>180</v>
      </c>
      <c r="C518" s="2" t="s">
        <v>471</v>
      </c>
      <c r="D518" s="18">
        <v>46.9</v>
      </c>
      <c r="E518" s="18"/>
      <c r="F518" s="18"/>
      <c r="G518" s="18">
        <v>16.36</v>
      </c>
      <c r="I518" s="2"/>
      <c r="J518" s="18"/>
    </row>
    <row r="519" spans="1:10">
      <c r="B519" s="2">
        <v>180</v>
      </c>
      <c r="C519" s="2" t="s">
        <v>472</v>
      </c>
      <c r="D519" s="18">
        <v>51.77</v>
      </c>
      <c r="E519" s="18"/>
      <c r="F519" s="18"/>
      <c r="G519" s="18">
        <v>41.77</v>
      </c>
      <c r="I519" s="2"/>
      <c r="J519" s="18"/>
    </row>
    <row r="520" spans="1:10">
      <c r="B520" s="2">
        <v>180</v>
      </c>
      <c r="C520" s="2" t="s">
        <v>473</v>
      </c>
      <c r="D520" s="18">
        <v>50.8</v>
      </c>
      <c r="E520" s="18"/>
      <c r="F520" s="18"/>
      <c r="G520" s="18">
        <v>47.56</v>
      </c>
      <c r="I520" s="2"/>
      <c r="J520" s="18"/>
    </row>
    <row r="521" spans="1:10">
      <c r="B521" s="2">
        <v>180</v>
      </c>
      <c r="C521" s="2" t="s">
        <v>474</v>
      </c>
      <c r="D521" s="18">
        <v>60.74</v>
      </c>
      <c r="E521" s="18"/>
      <c r="F521" s="18"/>
      <c r="G521" s="18">
        <v>43.26</v>
      </c>
      <c r="I521" s="2"/>
      <c r="J521" s="18"/>
    </row>
    <row r="522" spans="1:10">
      <c r="B522" s="2">
        <v>180</v>
      </c>
      <c r="C522" s="2" t="s">
        <v>475</v>
      </c>
      <c r="D522" s="18">
        <v>42.97</v>
      </c>
      <c r="E522" s="18"/>
      <c r="F522" s="18"/>
      <c r="G522" s="18">
        <v>46.77</v>
      </c>
      <c r="I522" s="2"/>
      <c r="J522" s="18"/>
    </row>
    <row r="523" spans="1:10">
      <c r="B523" s="2">
        <v>180</v>
      </c>
      <c r="C523" s="2" t="s">
        <v>476</v>
      </c>
      <c r="D523" s="18">
        <v>55.19</v>
      </c>
      <c r="E523" s="18"/>
      <c r="F523" s="18"/>
      <c r="G523" s="18">
        <v>57.22</v>
      </c>
      <c r="I523" s="2"/>
      <c r="J523" s="18"/>
    </row>
    <row r="524" spans="1:10">
      <c r="B524" s="2">
        <v>180</v>
      </c>
      <c r="C524" s="2" t="s">
        <v>477</v>
      </c>
      <c r="D524" s="18">
        <v>40.89</v>
      </c>
      <c r="E524" s="18"/>
      <c r="F524" s="18"/>
      <c r="G524" s="18">
        <v>14.09</v>
      </c>
      <c r="I524" s="2"/>
      <c r="J524" s="18"/>
    </row>
    <row r="525" spans="1:10">
      <c r="B525" s="2">
        <v>180</v>
      </c>
      <c r="C525" s="2" t="s">
        <v>478</v>
      </c>
      <c r="D525" s="18">
        <v>75</v>
      </c>
      <c r="E525" s="18"/>
      <c r="F525" s="18"/>
      <c r="G525" s="18">
        <v>11.83</v>
      </c>
      <c r="I525" s="2"/>
      <c r="J525" s="18"/>
    </row>
    <row r="526" spans="1:10">
      <c r="B526" s="2">
        <v>180</v>
      </c>
      <c r="C526" s="2" t="s">
        <v>479</v>
      </c>
      <c r="D526" s="18">
        <v>91.3</v>
      </c>
      <c r="E526" s="18"/>
      <c r="F526" s="18"/>
      <c r="G526" s="18">
        <v>11.51</v>
      </c>
      <c r="I526" s="2"/>
      <c r="J526" s="18"/>
    </row>
    <row r="527" spans="1:10">
      <c r="B527" s="2">
        <v>180</v>
      </c>
      <c r="C527" s="2" t="s">
        <v>480</v>
      </c>
      <c r="D527" s="18">
        <v>89.6</v>
      </c>
      <c r="E527" s="18"/>
      <c r="F527" s="18"/>
      <c r="G527" s="18">
        <v>14.01</v>
      </c>
      <c r="I527" s="2"/>
      <c r="J527" s="18"/>
    </row>
    <row r="528" spans="1:10">
      <c r="B528" s="2">
        <v>180</v>
      </c>
      <c r="C528" s="2" t="s">
        <v>481</v>
      </c>
      <c r="D528" s="18">
        <v>96.4</v>
      </c>
      <c r="E528" s="18"/>
      <c r="F528" s="18"/>
      <c r="G528" s="18">
        <v>13.18</v>
      </c>
      <c r="I528" s="2"/>
      <c r="J528" s="18"/>
    </row>
    <row r="529" spans="1:12">
      <c r="B529" s="2">
        <v>180</v>
      </c>
      <c r="C529" s="2" t="s">
        <v>482</v>
      </c>
      <c r="D529" s="18">
        <v>92.5</v>
      </c>
      <c r="E529" s="18"/>
      <c r="F529" s="18"/>
      <c r="G529" s="18">
        <v>31.23</v>
      </c>
      <c r="I529" s="2"/>
      <c r="J529" s="18"/>
    </row>
    <row r="530" spans="1:12">
      <c r="B530" s="2">
        <v>180</v>
      </c>
      <c r="C530" s="2" t="s">
        <v>483</v>
      </c>
      <c r="D530" s="18">
        <v>54.9</v>
      </c>
      <c r="E530" s="18"/>
      <c r="F530" s="18"/>
      <c r="G530" s="18">
        <v>15.1</v>
      </c>
      <c r="I530" s="2"/>
      <c r="J530" s="18"/>
    </row>
    <row r="531" spans="1:12">
      <c r="B531" s="2">
        <v>180</v>
      </c>
      <c r="C531" s="2" t="s">
        <v>484</v>
      </c>
      <c r="D531" s="18">
        <v>52.2</v>
      </c>
      <c r="E531" s="18"/>
      <c r="F531" s="18"/>
      <c r="G531" s="18">
        <v>7.3479999999999999</v>
      </c>
      <c r="I531" s="2"/>
      <c r="J531" s="18"/>
    </row>
    <row r="532" spans="1:12">
      <c r="B532" s="2">
        <v>180</v>
      </c>
      <c r="C532" s="2" t="s">
        <v>485</v>
      </c>
      <c r="D532" s="18">
        <v>70.8</v>
      </c>
      <c r="E532" s="18"/>
      <c r="F532" s="18"/>
      <c r="G532" s="18">
        <v>15.39</v>
      </c>
      <c r="I532" s="2"/>
      <c r="J532" s="18"/>
    </row>
    <row r="533" spans="1:12">
      <c r="B533" s="2">
        <v>180</v>
      </c>
      <c r="C533" s="2" t="s">
        <v>486</v>
      </c>
      <c r="D533" s="18">
        <v>88</v>
      </c>
      <c r="E533" s="18">
        <v>9.93</v>
      </c>
      <c r="F533" s="18">
        <f t="shared" ref="F533:F542" si="9">D533/E533</f>
        <v>8.8620342396777438</v>
      </c>
      <c r="G533" s="18">
        <v>13.84</v>
      </c>
      <c r="H533" s="4" t="s">
        <v>438</v>
      </c>
      <c r="I533" s="2"/>
      <c r="J533" s="18"/>
      <c r="K533" s="2"/>
      <c r="L533" s="18"/>
    </row>
    <row r="534" spans="1:12">
      <c r="B534" s="2">
        <v>180</v>
      </c>
      <c r="C534" s="2" t="s">
        <v>487</v>
      </c>
      <c r="D534" s="18">
        <v>84.71</v>
      </c>
      <c r="E534" s="18">
        <v>7.1</v>
      </c>
      <c r="F534" s="18">
        <f t="shared" si="9"/>
        <v>11.930985915492958</v>
      </c>
      <c r="G534" s="18">
        <v>17.54</v>
      </c>
      <c r="I534" s="2"/>
      <c r="J534" s="18"/>
      <c r="K534" s="2"/>
      <c r="L534" s="18"/>
    </row>
    <row r="535" spans="1:12">
      <c r="B535" s="2">
        <v>180</v>
      </c>
      <c r="C535" s="2" t="s">
        <v>488</v>
      </c>
      <c r="D535" s="18">
        <v>79.45</v>
      </c>
      <c r="E535" s="18">
        <v>4.63</v>
      </c>
      <c r="F535" s="18">
        <f t="shared" si="9"/>
        <v>17.159827213822894</v>
      </c>
      <c r="G535" s="18">
        <v>19.36</v>
      </c>
      <c r="I535" s="2"/>
      <c r="J535" s="18"/>
      <c r="K535" s="2"/>
      <c r="L535" s="18"/>
    </row>
    <row r="536" spans="1:12">
      <c r="B536" s="2">
        <v>180</v>
      </c>
      <c r="C536" s="2" t="s">
        <v>489</v>
      </c>
      <c r="D536" s="18">
        <v>88.36</v>
      </c>
      <c r="E536" s="18">
        <v>8.32</v>
      </c>
      <c r="F536" s="18">
        <f t="shared" si="9"/>
        <v>10.620192307692307</v>
      </c>
      <c r="G536" s="18">
        <v>10.8</v>
      </c>
      <c r="I536" s="2"/>
      <c r="J536" s="18"/>
      <c r="K536" s="2"/>
      <c r="L536" s="18"/>
    </row>
    <row r="537" spans="1:12">
      <c r="B537" s="2">
        <v>180</v>
      </c>
      <c r="C537" s="2" t="s">
        <v>490</v>
      </c>
      <c r="D537" s="18">
        <v>79.95</v>
      </c>
      <c r="E537" s="18">
        <v>8.56</v>
      </c>
      <c r="F537" s="18">
        <f t="shared" si="9"/>
        <v>9.3399532710280369</v>
      </c>
      <c r="G537" s="18">
        <v>14.24</v>
      </c>
      <c r="I537" s="2"/>
      <c r="J537" s="18"/>
      <c r="K537" s="2"/>
      <c r="L537" s="18"/>
    </row>
    <row r="538" spans="1:12">
      <c r="B538" s="2">
        <v>180</v>
      </c>
      <c r="C538" s="2" t="s">
        <v>491</v>
      </c>
      <c r="D538" s="18">
        <v>66.97</v>
      </c>
      <c r="E538" s="18">
        <v>6.53</v>
      </c>
      <c r="F538" s="18">
        <f t="shared" si="9"/>
        <v>10.25574272588055</v>
      </c>
      <c r="G538" s="18">
        <v>10.47</v>
      </c>
      <c r="I538" s="2"/>
      <c r="J538" s="18"/>
      <c r="K538" s="2"/>
      <c r="L538" s="18"/>
    </row>
    <row r="539" spans="1:12">
      <c r="B539" s="2">
        <v>180</v>
      </c>
      <c r="C539" s="2" t="s">
        <v>492</v>
      </c>
      <c r="D539" s="18">
        <v>75.040000000000006</v>
      </c>
      <c r="E539" s="18">
        <v>12.5</v>
      </c>
      <c r="F539" s="18">
        <f t="shared" si="9"/>
        <v>6.0032000000000005</v>
      </c>
      <c r="G539" s="18">
        <v>7.98</v>
      </c>
      <c r="I539" s="2"/>
      <c r="J539" s="18"/>
      <c r="K539" s="2"/>
      <c r="L539" s="18"/>
    </row>
    <row r="540" spans="1:12">
      <c r="B540" s="2">
        <v>180</v>
      </c>
      <c r="C540" s="2" t="s">
        <v>493</v>
      </c>
      <c r="D540" s="18">
        <v>73.55</v>
      </c>
      <c r="E540" s="18">
        <v>8.75</v>
      </c>
      <c r="F540" s="18">
        <f t="shared" si="9"/>
        <v>8.4057142857142857</v>
      </c>
      <c r="G540" s="18">
        <v>11.52</v>
      </c>
      <c r="I540" s="2"/>
      <c r="J540" s="18"/>
      <c r="K540" s="2"/>
      <c r="L540" s="18"/>
    </row>
    <row r="541" spans="1:12">
      <c r="B541" s="2">
        <v>180</v>
      </c>
      <c r="C541" s="2" t="s">
        <v>494</v>
      </c>
      <c r="D541" s="18">
        <v>71.89</v>
      </c>
      <c r="E541" s="18">
        <v>8.58</v>
      </c>
      <c r="F541" s="18">
        <f t="shared" si="9"/>
        <v>8.3787878787878789</v>
      </c>
      <c r="G541" s="18">
        <v>9.82</v>
      </c>
      <c r="I541" s="2"/>
      <c r="J541" s="18"/>
      <c r="K541" s="2"/>
      <c r="L541" s="18"/>
    </row>
    <row r="542" spans="1:12">
      <c r="B542" s="2">
        <v>180</v>
      </c>
      <c r="C542" s="2" t="s">
        <v>495</v>
      </c>
      <c r="D542" s="18">
        <v>88.98</v>
      </c>
      <c r="E542" s="18">
        <v>10.3</v>
      </c>
      <c r="F542" s="18">
        <f t="shared" si="9"/>
        <v>8.6388349514563103</v>
      </c>
      <c r="G542" s="18">
        <v>18.84</v>
      </c>
      <c r="I542" s="2"/>
      <c r="J542" s="18"/>
      <c r="K542" s="2"/>
      <c r="L542" s="18"/>
    </row>
    <row r="543" spans="1:12" s="27" customFormat="1">
      <c r="A543" s="13"/>
      <c r="B543" s="13"/>
      <c r="C543" s="22" t="s">
        <v>26</v>
      </c>
      <c r="D543" s="23">
        <f>MIN(D516:D542)</f>
        <v>40.89</v>
      </c>
      <c r="E543" s="23">
        <f>MIN(E516:E542)</f>
        <v>4.63</v>
      </c>
      <c r="F543" s="23">
        <f>MIN(F516:F542)</f>
        <v>6.0032000000000005</v>
      </c>
      <c r="G543" s="23">
        <f>MIN(G516:G542)</f>
        <v>7.3479999999999999</v>
      </c>
      <c r="H543" s="15"/>
      <c r="I543" s="2"/>
      <c r="J543" s="18"/>
    </row>
    <row r="544" spans="1:12" s="27" customFormat="1">
      <c r="A544" s="13"/>
      <c r="B544" s="13"/>
      <c r="C544" s="22" t="s">
        <v>27</v>
      </c>
      <c r="D544" s="23">
        <f>MAX(D516:D542)</f>
        <v>96.4</v>
      </c>
      <c r="E544" s="23">
        <f>MAX(E516:E542)</f>
        <v>12.5</v>
      </c>
      <c r="F544" s="23">
        <f>MAX(F516:F542)</f>
        <v>17.159827213822894</v>
      </c>
      <c r="G544" s="23">
        <f>MAX(G516:G542)</f>
        <v>57.22</v>
      </c>
      <c r="H544" s="15"/>
      <c r="I544" s="2"/>
      <c r="J544" s="18"/>
    </row>
    <row r="545" spans="1:10">
      <c r="C545" s="22" t="s">
        <v>28</v>
      </c>
      <c r="D545" s="23">
        <f>AVERAGE(D516:D542)</f>
        <v>70.011481481481482</v>
      </c>
      <c r="E545" s="23">
        <f>AVERAGE(E516:E542)</f>
        <v>8.52</v>
      </c>
      <c r="F545" s="23">
        <f>AVERAGE(F516:F542)</f>
        <v>9.9595272789552958</v>
      </c>
      <c r="G545" s="23">
        <f>AVERAGE(G516:G542)</f>
        <v>21.694740740740741</v>
      </c>
      <c r="I545" s="2"/>
      <c r="J545" s="18"/>
    </row>
    <row r="546" spans="1:10">
      <c r="E546" s="18"/>
      <c r="I546" s="2"/>
      <c r="J546" s="18"/>
    </row>
    <row r="547" spans="1:10" s="47" customFormat="1">
      <c r="A547" s="48" t="s">
        <v>496</v>
      </c>
      <c r="B547" s="44">
        <v>190</v>
      </c>
      <c r="C547" s="44" t="s">
        <v>497</v>
      </c>
      <c r="D547" s="45">
        <v>433.22</v>
      </c>
      <c r="E547" s="45">
        <v>1.94</v>
      </c>
      <c r="F547" s="45">
        <f t="shared" ref="F547:F565" si="10">D547/E547</f>
        <v>223.30927835051548</v>
      </c>
      <c r="G547" s="45">
        <v>88.4</v>
      </c>
      <c r="H547" s="46" t="s">
        <v>498</v>
      </c>
      <c r="I547" s="2"/>
      <c r="J547" s="18"/>
    </row>
    <row r="548" spans="1:10" s="47" customFormat="1">
      <c r="A548" s="44"/>
      <c r="B548" s="44">
        <v>190</v>
      </c>
      <c r="C548" s="44" t="s">
        <v>499</v>
      </c>
      <c r="D548" s="45">
        <v>526.64</v>
      </c>
      <c r="E548" s="45">
        <v>2.46</v>
      </c>
      <c r="F548" s="45">
        <f t="shared" si="10"/>
        <v>214.08130081300814</v>
      </c>
      <c r="G548" s="45">
        <v>117.36</v>
      </c>
      <c r="H548" s="46" t="s">
        <v>500</v>
      </c>
      <c r="I548" s="2"/>
      <c r="J548" s="18"/>
    </row>
    <row r="549" spans="1:10" s="47" customFormat="1">
      <c r="A549" s="44"/>
      <c r="B549" s="44">
        <v>190</v>
      </c>
      <c r="C549" s="44" t="s">
        <v>501</v>
      </c>
      <c r="D549" s="45">
        <v>466.35</v>
      </c>
      <c r="E549" s="45">
        <v>1.76</v>
      </c>
      <c r="F549" s="45">
        <f t="shared" si="10"/>
        <v>264.97159090909093</v>
      </c>
      <c r="G549" s="45">
        <v>62.97</v>
      </c>
      <c r="H549" s="46"/>
      <c r="I549" s="2"/>
      <c r="J549" s="18"/>
    </row>
    <row r="550" spans="1:10" s="47" customFormat="1">
      <c r="A550" s="113"/>
      <c r="B550" s="44">
        <v>190</v>
      </c>
      <c r="C550" s="44" t="s">
        <v>502</v>
      </c>
      <c r="D550" s="45">
        <v>461.36</v>
      </c>
      <c r="E550" s="45">
        <v>1.86</v>
      </c>
      <c r="F550" s="45">
        <f t="shared" si="10"/>
        <v>248.04301075268816</v>
      </c>
      <c r="G550" s="45">
        <v>62.45</v>
      </c>
      <c r="H550" s="46"/>
      <c r="I550" s="2"/>
      <c r="J550" s="18"/>
    </row>
    <row r="551" spans="1:10" s="47" customFormat="1">
      <c r="A551" s="44"/>
      <c r="B551" s="44">
        <v>190</v>
      </c>
      <c r="C551" s="44" t="s">
        <v>503</v>
      </c>
      <c r="D551" s="45">
        <v>704.34</v>
      </c>
      <c r="E551" s="45">
        <v>2.4300000000000002</v>
      </c>
      <c r="F551" s="45">
        <f t="shared" si="10"/>
        <v>289.85185185185185</v>
      </c>
      <c r="G551" s="45">
        <v>78.38</v>
      </c>
      <c r="H551" s="46"/>
      <c r="I551" s="2"/>
      <c r="J551" s="18"/>
    </row>
    <row r="552" spans="1:10" s="47" customFormat="1">
      <c r="A552" s="113"/>
      <c r="B552" s="44">
        <v>190</v>
      </c>
      <c r="C552" s="44" t="s">
        <v>504</v>
      </c>
      <c r="D552" s="45">
        <v>198.66</v>
      </c>
      <c r="E552" s="45">
        <v>1.2</v>
      </c>
      <c r="F552" s="45">
        <f t="shared" si="10"/>
        <v>165.55</v>
      </c>
      <c r="G552" s="45">
        <v>19.440000000000001</v>
      </c>
      <c r="H552" s="46"/>
      <c r="I552" s="2"/>
      <c r="J552" s="18"/>
    </row>
    <row r="553" spans="1:10" s="47" customFormat="1">
      <c r="A553" s="44"/>
      <c r="B553" s="44">
        <v>190</v>
      </c>
      <c r="C553" s="44" t="s">
        <v>505</v>
      </c>
      <c r="D553" s="45">
        <v>493.48</v>
      </c>
      <c r="E553" s="45">
        <v>1.94</v>
      </c>
      <c r="F553" s="45">
        <f t="shared" si="10"/>
        <v>254.37113402061857</v>
      </c>
      <c r="G553" s="45">
        <v>58.51</v>
      </c>
      <c r="H553" s="46"/>
      <c r="I553" s="2"/>
      <c r="J553" s="18"/>
    </row>
    <row r="554" spans="1:10" s="47" customFormat="1">
      <c r="A554" s="44"/>
      <c r="B554" s="44">
        <v>190</v>
      </c>
      <c r="C554" s="44" t="s">
        <v>506</v>
      </c>
      <c r="D554" s="45">
        <v>340.3</v>
      </c>
      <c r="E554" s="45">
        <v>1.34</v>
      </c>
      <c r="F554" s="45">
        <f t="shared" si="10"/>
        <v>253.955223880597</v>
      </c>
      <c r="G554" s="45">
        <v>25.86</v>
      </c>
      <c r="H554" s="46"/>
      <c r="I554" s="2"/>
      <c r="J554" s="18"/>
    </row>
    <row r="555" spans="1:10" s="47" customFormat="1">
      <c r="A555" s="44"/>
      <c r="B555" s="44">
        <v>190</v>
      </c>
      <c r="C555" s="44" t="s">
        <v>507</v>
      </c>
      <c r="D555" s="45">
        <v>323</v>
      </c>
      <c r="E555" s="45">
        <v>1.32</v>
      </c>
      <c r="F555" s="45">
        <f t="shared" si="10"/>
        <v>244.69696969696969</v>
      </c>
      <c r="G555" s="45">
        <v>20.62</v>
      </c>
      <c r="H555" s="46"/>
      <c r="I555" s="2"/>
      <c r="J555" s="18"/>
    </row>
    <row r="556" spans="1:10" s="47" customFormat="1">
      <c r="A556" s="44"/>
      <c r="B556" s="44">
        <v>190</v>
      </c>
      <c r="C556" s="44" t="s">
        <v>508</v>
      </c>
      <c r="D556" s="45">
        <v>660.2</v>
      </c>
      <c r="E556" s="45">
        <v>1.55</v>
      </c>
      <c r="F556" s="45">
        <f t="shared" si="10"/>
        <v>425.93548387096774</v>
      </c>
      <c r="G556" s="45">
        <v>75.81</v>
      </c>
      <c r="H556" s="46"/>
      <c r="I556" s="2"/>
      <c r="J556" s="18"/>
    </row>
    <row r="557" spans="1:10" s="47" customFormat="1">
      <c r="A557" s="44"/>
      <c r="B557" s="44">
        <v>190</v>
      </c>
      <c r="C557" s="44" t="s">
        <v>509</v>
      </c>
      <c r="D557" s="45">
        <v>245.05</v>
      </c>
      <c r="E557" s="45">
        <v>0.99</v>
      </c>
      <c r="F557" s="45">
        <f t="shared" si="10"/>
        <v>247.52525252525254</v>
      </c>
      <c r="G557" s="45">
        <v>17.02</v>
      </c>
      <c r="H557" s="46"/>
      <c r="I557" s="2"/>
      <c r="J557" s="18"/>
    </row>
    <row r="558" spans="1:10" s="47" customFormat="1">
      <c r="A558" s="44"/>
      <c r="B558" s="44">
        <v>190</v>
      </c>
      <c r="C558" s="44" t="s">
        <v>510</v>
      </c>
      <c r="D558" s="45">
        <v>162.12</v>
      </c>
      <c r="E558" s="45">
        <v>0.54</v>
      </c>
      <c r="F558" s="45">
        <f t="shared" si="10"/>
        <v>300.22222222222223</v>
      </c>
      <c r="G558" s="45">
        <v>6.71</v>
      </c>
      <c r="H558" s="46"/>
      <c r="I558" s="2"/>
      <c r="J558" s="18"/>
    </row>
    <row r="559" spans="1:10" s="47" customFormat="1">
      <c r="A559" s="44"/>
      <c r="B559" s="44">
        <v>190</v>
      </c>
      <c r="C559" s="44" t="s">
        <v>511</v>
      </c>
      <c r="D559" s="45">
        <v>202.77</v>
      </c>
      <c r="E559" s="45">
        <v>0.87</v>
      </c>
      <c r="F559" s="45">
        <f t="shared" si="10"/>
        <v>233.06896551724139</v>
      </c>
      <c r="G559" s="45">
        <v>10.69</v>
      </c>
      <c r="H559" s="46"/>
      <c r="I559" s="2"/>
      <c r="J559" s="18"/>
    </row>
    <row r="560" spans="1:10" s="47" customFormat="1">
      <c r="A560" s="44"/>
      <c r="B560" s="44">
        <v>190</v>
      </c>
      <c r="C560" s="44" t="s">
        <v>512</v>
      </c>
      <c r="D560" s="45">
        <v>217.32</v>
      </c>
      <c r="E560" s="45">
        <v>0.53</v>
      </c>
      <c r="F560" s="45">
        <f t="shared" si="10"/>
        <v>410.03773584905656</v>
      </c>
      <c r="G560" s="45">
        <v>11.15</v>
      </c>
      <c r="H560" s="46"/>
      <c r="I560" s="2"/>
      <c r="J560" s="18"/>
    </row>
    <row r="561" spans="1:10" s="47" customFormat="1">
      <c r="A561" s="44"/>
      <c r="B561" s="44">
        <v>190</v>
      </c>
      <c r="C561" s="44" t="s">
        <v>513</v>
      </c>
      <c r="D561" s="45">
        <v>124.31</v>
      </c>
      <c r="E561" s="45">
        <v>0.99</v>
      </c>
      <c r="F561" s="45">
        <f t="shared" si="10"/>
        <v>125.56565656565657</v>
      </c>
      <c r="G561" s="45">
        <v>10.65</v>
      </c>
      <c r="H561" s="46"/>
      <c r="I561" s="2"/>
      <c r="J561" s="18"/>
    </row>
    <row r="562" spans="1:10" s="47" customFormat="1">
      <c r="A562" s="44"/>
      <c r="B562" s="44">
        <v>190</v>
      </c>
      <c r="C562" s="44" t="s">
        <v>514</v>
      </c>
      <c r="D562" s="45">
        <v>102.65</v>
      </c>
      <c r="E562" s="45">
        <v>0.57999999999999996</v>
      </c>
      <c r="F562" s="45">
        <f t="shared" si="10"/>
        <v>176.98275862068968</v>
      </c>
      <c r="G562" s="45">
        <v>5.19</v>
      </c>
      <c r="H562" s="46"/>
      <c r="I562" s="2"/>
      <c r="J562" s="18"/>
    </row>
    <row r="563" spans="1:10" s="47" customFormat="1">
      <c r="A563" s="44"/>
      <c r="B563" s="44">
        <v>190</v>
      </c>
      <c r="C563" s="44" t="s">
        <v>515</v>
      </c>
      <c r="D563" s="45">
        <v>61.38</v>
      </c>
      <c r="E563" s="45">
        <v>0.74</v>
      </c>
      <c r="F563" s="45">
        <f t="shared" si="10"/>
        <v>82.945945945945951</v>
      </c>
      <c r="G563" s="45">
        <v>5.26</v>
      </c>
      <c r="H563" s="46"/>
      <c r="I563" s="2"/>
      <c r="J563" s="18"/>
    </row>
    <row r="564" spans="1:10" s="47" customFormat="1">
      <c r="A564" s="44"/>
      <c r="B564" s="44">
        <v>190</v>
      </c>
      <c r="C564" s="44" t="s">
        <v>516</v>
      </c>
      <c r="D564" s="45">
        <v>55.48</v>
      </c>
      <c r="E564" s="45">
        <v>0.86</v>
      </c>
      <c r="F564" s="45">
        <f t="shared" si="10"/>
        <v>64.511627906976742</v>
      </c>
      <c r="G564" s="45">
        <v>5.43</v>
      </c>
      <c r="H564" s="46"/>
      <c r="I564" s="2"/>
      <c r="J564" s="18"/>
    </row>
    <row r="565" spans="1:10" s="47" customFormat="1">
      <c r="A565" s="44"/>
      <c r="B565" s="44">
        <v>190</v>
      </c>
      <c r="C565" s="44" t="s">
        <v>517</v>
      </c>
      <c r="D565" s="45">
        <v>56.94</v>
      </c>
      <c r="E565" s="45">
        <v>0.81</v>
      </c>
      <c r="F565" s="45">
        <f t="shared" si="10"/>
        <v>70.296296296296291</v>
      </c>
      <c r="G565" s="45">
        <v>5.29</v>
      </c>
      <c r="H565" s="46"/>
      <c r="I565" s="2"/>
      <c r="J565" s="18"/>
    </row>
    <row r="566" spans="1:10" s="47" customFormat="1">
      <c r="A566" s="44"/>
      <c r="B566" s="44"/>
      <c r="C566" s="114" t="s">
        <v>26</v>
      </c>
      <c r="D566" s="101">
        <f>MIN(D547:D565)</f>
        <v>55.48</v>
      </c>
      <c r="E566" s="101">
        <f>MIN(E547:E565)</f>
        <v>0.53</v>
      </c>
      <c r="F566" s="101">
        <f>MIN(F547:F565)</f>
        <v>64.511627906976742</v>
      </c>
      <c r="G566" s="101">
        <f>MIN(G547:G565)</f>
        <v>5.19</v>
      </c>
      <c r="H566" s="46"/>
      <c r="I566" s="2"/>
      <c r="J566" s="18"/>
    </row>
    <row r="567" spans="1:10" s="47" customFormat="1">
      <c r="A567" s="44"/>
      <c r="B567" s="44"/>
      <c r="C567" s="114" t="s">
        <v>27</v>
      </c>
      <c r="D567" s="101">
        <f>MAX(D547:D565)</f>
        <v>704.34</v>
      </c>
      <c r="E567" s="101">
        <f>MAX(E547:E565)</f>
        <v>2.46</v>
      </c>
      <c r="F567" s="101">
        <f>MAX(F547:F565)</f>
        <v>425.93548387096774</v>
      </c>
      <c r="G567" s="101">
        <f>MAX(G547:G565)</f>
        <v>117.36</v>
      </c>
      <c r="H567" s="46"/>
      <c r="I567" s="2"/>
      <c r="J567" s="18"/>
    </row>
    <row r="568" spans="1:10" s="96" customFormat="1">
      <c r="A568" s="94"/>
      <c r="B568" s="94"/>
      <c r="C568" s="114" t="s">
        <v>28</v>
      </c>
      <c r="D568" s="101">
        <f>AVERAGE(D547:D565)</f>
        <v>307.13526315789471</v>
      </c>
      <c r="E568" s="101">
        <f>AVERAGE(E547:E565)</f>
        <v>1.3005263157894731</v>
      </c>
      <c r="F568" s="101">
        <f>AVERAGE(F547:F565)</f>
        <v>226.10117397871824</v>
      </c>
      <c r="G568" s="101">
        <f>AVERAGE(G547:G565)</f>
        <v>36.167894736842101</v>
      </c>
      <c r="H568" s="102"/>
      <c r="I568" s="2"/>
      <c r="J568" s="18"/>
    </row>
    <row r="569" spans="1:10" s="96" customFormat="1">
      <c r="A569" s="94"/>
      <c r="B569" s="94"/>
      <c r="C569" s="114"/>
      <c r="D569" s="101"/>
      <c r="E569" s="101"/>
      <c r="F569" s="101"/>
      <c r="G569" s="101"/>
      <c r="H569" s="102"/>
      <c r="I569" s="2"/>
      <c r="J569" s="18"/>
    </row>
    <row r="570" spans="1:10" s="115" customFormat="1">
      <c r="A570" s="24" t="s">
        <v>518</v>
      </c>
      <c r="B570" s="24">
        <v>195</v>
      </c>
      <c r="C570" s="24" t="s">
        <v>519</v>
      </c>
      <c r="D570" s="104">
        <v>43.81</v>
      </c>
      <c r="E570" s="104"/>
      <c r="F570" s="104"/>
      <c r="G570" s="104">
        <v>9.1</v>
      </c>
      <c r="H570" s="105" t="s">
        <v>520</v>
      </c>
      <c r="I570" s="24"/>
      <c r="J570" s="104"/>
    </row>
    <row r="571" spans="1:10" s="115" customFormat="1">
      <c r="A571" s="116"/>
      <c r="B571" s="24">
        <v>195</v>
      </c>
      <c r="C571" s="24" t="s">
        <v>521</v>
      </c>
      <c r="D571" s="104">
        <v>48.37</v>
      </c>
      <c r="E571" s="104"/>
      <c r="F571" s="104"/>
      <c r="G571" s="104">
        <v>20.6</v>
      </c>
      <c r="H571" s="105"/>
      <c r="I571" s="24"/>
      <c r="J571" s="104"/>
    </row>
    <row r="572" spans="1:10" s="115" customFormat="1">
      <c r="A572" s="116"/>
      <c r="B572" s="24">
        <v>195</v>
      </c>
      <c r="C572" s="24" t="s">
        <v>522</v>
      </c>
      <c r="D572" s="104">
        <v>116.42</v>
      </c>
      <c r="E572" s="104"/>
      <c r="F572" s="104"/>
      <c r="G572" s="104">
        <v>23.3</v>
      </c>
      <c r="H572" s="105"/>
      <c r="I572" s="24"/>
      <c r="J572" s="104"/>
    </row>
    <row r="573" spans="1:10" s="115" customFormat="1">
      <c r="A573" s="116"/>
      <c r="B573" s="24">
        <v>195</v>
      </c>
      <c r="C573" s="24" t="s">
        <v>523</v>
      </c>
      <c r="D573" s="104">
        <v>64.89</v>
      </c>
      <c r="E573" s="104"/>
      <c r="F573" s="104"/>
      <c r="G573" s="104">
        <v>10.1</v>
      </c>
      <c r="H573" s="105"/>
      <c r="I573" s="24"/>
      <c r="J573" s="104"/>
    </row>
    <row r="574" spans="1:10" s="115" customFormat="1">
      <c r="A574" s="116"/>
      <c r="B574" s="24">
        <v>195</v>
      </c>
      <c r="C574" s="24" t="s">
        <v>524</v>
      </c>
      <c r="D574" s="104">
        <v>184.18</v>
      </c>
      <c r="E574" s="104"/>
      <c r="F574" s="104"/>
      <c r="G574" s="104">
        <v>57.1</v>
      </c>
      <c r="H574" s="105"/>
      <c r="I574" s="24"/>
      <c r="J574" s="104"/>
    </row>
    <row r="575" spans="1:10" s="115" customFormat="1">
      <c r="A575" s="116"/>
      <c r="B575" s="24">
        <v>195</v>
      </c>
      <c r="C575" s="24" t="s">
        <v>525</v>
      </c>
      <c r="D575" s="104">
        <v>174.52</v>
      </c>
      <c r="E575" s="104"/>
      <c r="F575" s="104"/>
      <c r="G575" s="104">
        <v>25.7</v>
      </c>
      <c r="H575" s="105"/>
      <c r="I575" s="24"/>
      <c r="J575" s="104"/>
    </row>
    <row r="576" spans="1:10" s="115" customFormat="1">
      <c r="A576" s="116"/>
      <c r="B576" s="24">
        <v>195</v>
      </c>
      <c r="C576" s="24" t="s">
        <v>526</v>
      </c>
      <c r="D576" s="104">
        <v>122.67</v>
      </c>
      <c r="E576" s="104"/>
      <c r="F576" s="104"/>
      <c r="G576" s="104">
        <v>7.2</v>
      </c>
      <c r="H576" s="105"/>
      <c r="I576" s="24"/>
      <c r="J576" s="104"/>
    </row>
    <row r="577" spans="1:10" s="115" customFormat="1">
      <c r="A577" s="116"/>
      <c r="B577" s="24">
        <v>195</v>
      </c>
      <c r="C577" s="24" t="s">
        <v>527</v>
      </c>
      <c r="D577" s="104">
        <v>152.16999999999999</v>
      </c>
      <c r="E577" s="104"/>
      <c r="F577" s="104"/>
      <c r="G577" s="104">
        <v>11.3</v>
      </c>
      <c r="H577" s="105"/>
      <c r="I577" s="24"/>
      <c r="J577" s="104"/>
    </row>
    <row r="578" spans="1:10" s="115" customFormat="1">
      <c r="A578" s="116"/>
      <c r="B578" s="24">
        <v>195</v>
      </c>
      <c r="C578" s="24" t="s">
        <v>528</v>
      </c>
      <c r="D578" s="104">
        <v>120.9</v>
      </c>
      <c r="E578" s="104"/>
      <c r="F578" s="104"/>
      <c r="G578" s="104">
        <v>5.9</v>
      </c>
      <c r="H578" s="105"/>
      <c r="I578" s="24"/>
      <c r="J578" s="104"/>
    </row>
    <row r="579" spans="1:10" s="115" customFormat="1">
      <c r="A579" s="116"/>
      <c r="B579" s="24">
        <v>195</v>
      </c>
      <c r="C579" s="24" t="s">
        <v>529</v>
      </c>
      <c r="D579" s="104">
        <v>54.4</v>
      </c>
      <c r="E579" s="104"/>
      <c r="F579" s="104"/>
      <c r="G579" s="104">
        <v>5.2</v>
      </c>
      <c r="H579" s="105"/>
      <c r="I579" s="24"/>
      <c r="J579" s="104"/>
    </row>
    <row r="580" spans="1:10" s="115" customFormat="1">
      <c r="A580" s="116"/>
      <c r="B580" s="24">
        <v>195</v>
      </c>
      <c r="C580" s="24" t="s">
        <v>530</v>
      </c>
      <c r="D580" s="104">
        <v>46.1</v>
      </c>
      <c r="E580" s="104"/>
      <c r="F580" s="104"/>
      <c r="G580" s="104">
        <v>10.6</v>
      </c>
      <c r="H580" s="105"/>
      <c r="I580" s="24"/>
      <c r="J580" s="104"/>
    </row>
    <row r="581" spans="1:10" s="115" customFormat="1">
      <c r="A581" s="116"/>
      <c r="B581" s="24">
        <v>195</v>
      </c>
      <c r="C581" s="24" t="s">
        <v>531</v>
      </c>
      <c r="D581" s="104">
        <v>41.76</v>
      </c>
      <c r="E581" s="104"/>
      <c r="F581" s="104"/>
      <c r="G581" s="104">
        <v>9.9</v>
      </c>
      <c r="H581" s="105"/>
      <c r="I581" s="24"/>
      <c r="J581" s="104"/>
    </row>
    <row r="582" spans="1:10" s="115" customFormat="1">
      <c r="A582" s="116"/>
      <c r="B582" s="24">
        <v>195</v>
      </c>
      <c r="C582" s="24" t="s">
        <v>532</v>
      </c>
      <c r="D582" s="104">
        <v>46.53</v>
      </c>
      <c r="E582" s="104"/>
      <c r="F582" s="104"/>
      <c r="G582" s="104">
        <v>8.6999999999999993</v>
      </c>
      <c r="H582" s="105"/>
      <c r="I582" s="24"/>
      <c r="J582" s="104"/>
    </row>
    <row r="583" spans="1:10" s="115" customFormat="1">
      <c r="A583" s="116"/>
      <c r="B583" s="24">
        <v>195</v>
      </c>
      <c r="C583" s="24" t="s">
        <v>533</v>
      </c>
      <c r="D583" s="104">
        <v>33.01</v>
      </c>
      <c r="E583" s="104"/>
      <c r="F583" s="104"/>
      <c r="G583" s="104">
        <v>6.6</v>
      </c>
      <c r="H583" s="105"/>
      <c r="I583" s="24"/>
      <c r="J583" s="104"/>
    </row>
    <row r="584" spans="1:10" s="115" customFormat="1">
      <c r="A584" s="116"/>
      <c r="B584" s="24">
        <v>195</v>
      </c>
      <c r="C584" s="24" t="s">
        <v>534</v>
      </c>
      <c r="D584" s="104">
        <v>39.5</v>
      </c>
      <c r="E584" s="104"/>
      <c r="F584" s="104"/>
      <c r="G584" s="104">
        <v>5.8</v>
      </c>
      <c r="H584" s="105"/>
      <c r="I584" s="24"/>
      <c r="J584" s="104"/>
    </row>
    <row r="585" spans="1:10" s="115" customFormat="1">
      <c r="A585" s="116"/>
      <c r="B585" s="24">
        <v>195</v>
      </c>
      <c r="C585" s="24" t="s">
        <v>535</v>
      </c>
      <c r="D585" s="104">
        <v>30.57</v>
      </c>
      <c r="E585" s="104"/>
      <c r="F585" s="104"/>
      <c r="G585" s="104">
        <v>13.5</v>
      </c>
      <c r="H585" s="105"/>
      <c r="I585" s="24"/>
      <c r="J585" s="104"/>
    </row>
    <row r="586" spans="1:10" s="115" customFormat="1">
      <c r="A586" s="116"/>
      <c r="B586" s="24">
        <v>195</v>
      </c>
      <c r="C586" s="24" t="s">
        <v>536</v>
      </c>
      <c r="D586" s="104">
        <v>29.48</v>
      </c>
      <c r="E586" s="104"/>
      <c r="F586" s="104"/>
      <c r="G586" s="104">
        <v>18</v>
      </c>
      <c r="H586" s="105"/>
      <c r="I586" s="24"/>
      <c r="J586" s="104"/>
    </row>
    <row r="587" spans="1:10" s="115" customFormat="1">
      <c r="A587" s="116"/>
      <c r="B587" s="24">
        <v>195</v>
      </c>
      <c r="C587" s="24" t="s">
        <v>537</v>
      </c>
      <c r="D587" s="104">
        <v>23.89</v>
      </c>
      <c r="E587" s="104"/>
      <c r="F587" s="104"/>
      <c r="G587" s="104">
        <v>9.8000000000000007</v>
      </c>
      <c r="H587" s="105"/>
      <c r="I587" s="24"/>
      <c r="J587" s="104"/>
    </row>
    <row r="588" spans="1:10" s="115" customFormat="1">
      <c r="A588" s="116"/>
      <c r="B588" s="24"/>
      <c r="C588" s="107" t="s">
        <v>26</v>
      </c>
      <c r="D588" s="109">
        <f>MIN(D570:D587)</f>
        <v>23.89</v>
      </c>
      <c r="E588" s="109"/>
      <c r="F588" s="109"/>
      <c r="G588" s="109">
        <f>MIN(G570:G587)</f>
        <v>5.2</v>
      </c>
      <c r="H588" s="105"/>
      <c r="I588" s="24"/>
      <c r="J588" s="104"/>
    </row>
    <row r="589" spans="1:10" s="115" customFormat="1">
      <c r="A589" s="116"/>
      <c r="B589" s="24"/>
      <c r="C589" s="107" t="s">
        <v>27</v>
      </c>
      <c r="D589" s="109">
        <f>MAX(D570:D587)</f>
        <v>184.18</v>
      </c>
      <c r="E589" s="109"/>
      <c r="F589" s="109"/>
      <c r="G589" s="109">
        <f>MAX(G570:G587)</f>
        <v>57.1</v>
      </c>
      <c r="H589" s="105"/>
      <c r="I589" s="24"/>
      <c r="J589" s="104"/>
    </row>
    <row r="590" spans="1:10" s="115" customFormat="1">
      <c r="A590" s="116"/>
      <c r="B590" s="24"/>
      <c r="C590" s="107" t="s">
        <v>28</v>
      </c>
      <c r="D590" s="109">
        <f>AVERAGE(D570:D587)</f>
        <v>76.287222222222226</v>
      </c>
      <c r="E590" s="109"/>
      <c r="F590" s="109"/>
      <c r="G590" s="109">
        <f>AVERAGE(G570:G587)</f>
        <v>14.355555555555554</v>
      </c>
      <c r="H590" s="105"/>
      <c r="I590" s="24"/>
      <c r="J590" s="104"/>
    </row>
    <row r="591" spans="1:10" s="106" customFormat="1">
      <c r="A591" s="24"/>
      <c r="B591" s="24"/>
      <c r="C591" s="24"/>
      <c r="D591" s="112"/>
      <c r="E591" s="104"/>
      <c r="F591" s="112"/>
      <c r="G591" s="112"/>
      <c r="H591" s="105"/>
    </row>
    <row r="592" spans="1:10" s="47" customFormat="1">
      <c r="A592" s="48" t="s">
        <v>538</v>
      </c>
      <c r="B592" s="44">
        <v>200</v>
      </c>
      <c r="C592" s="44" t="s">
        <v>539</v>
      </c>
      <c r="D592" s="45">
        <v>175.3</v>
      </c>
      <c r="E592" s="45">
        <v>6.75</v>
      </c>
      <c r="F592" s="45">
        <f>D592/E592</f>
        <v>25.970370370370372</v>
      </c>
      <c r="G592" s="45">
        <v>60.05</v>
      </c>
      <c r="H592" s="46" t="s">
        <v>438</v>
      </c>
      <c r="I592" s="2"/>
      <c r="J592" s="18"/>
    </row>
    <row r="593" spans="1:10" s="47" customFormat="1">
      <c r="A593" s="44"/>
      <c r="B593" s="44">
        <v>200</v>
      </c>
      <c r="C593" s="44" t="s">
        <v>540</v>
      </c>
      <c r="D593" s="45">
        <v>188.4</v>
      </c>
      <c r="E593" s="45">
        <v>9.09</v>
      </c>
      <c r="F593" s="45">
        <f>D593/E593</f>
        <v>20.726072607260726</v>
      </c>
      <c r="G593" s="45">
        <v>133.4</v>
      </c>
      <c r="H593" s="46"/>
      <c r="I593" s="2"/>
      <c r="J593" s="18"/>
    </row>
    <row r="594" spans="1:10" s="47" customFormat="1">
      <c r="A594" s="44"/>
      <c r="B594" s="44">
        <v>200</v>
      </c>
      <c r="C594" s="44" t="s">
        <v>541</v>
      </c>
      <c r="D594" s="45">
        <v>134</v>
      </c>
      <c r="E594" s="45">
        <v>5.27</v>
      </c>
      <c r="F594" s="45">
        <f>D594/E594</f>
        <v>25.426944971537004</v>
      </c>
      <c r="G594" s="45">
        <v>62.66</v>
      </c>
      <c r="H594" s="46"/>
      <c r="I594" s="2"/>
      <c r="J594" s="18"/>
    </row>
    <row r="595" spans="1:10" s="47" customFormat="1">
      <c r="A595" s="44"/>
      <c r="B595" s="44">
        <v>200</v>
      </c>
      <c r="C595" s="44" t="s">
        <v>542</v>
      </c>
      <c r="D595" s="45">
        <v>311.2</v>
      </c>
      <c r="E595" s="45">
        <v>5.26</v>
      </c>
      <c r="F595" s="45">
        <f>D595/E595</f>
        <v>59.163498098859314</v>
      </c>
      <c r="G595" s="45">
        <v>203.1</v>
      </c>
      <c r="H595" s="46"/>
      <c r="I595" s="2"/>
      <c r="J595" s="18"/>
    </row>
    <row r="596" spans="1:10" s="47" customFormat="1">
      <c r="A596" s="44"/>
      <c r="B596" s="44">
        <v>200</v>
      </c>
      <c r="C596" s="44" t="s">
        <v>543</v>
      </c>
      <c r="D596" s="45">
        <v>768.8</v>
      </c>
      <c r="E596" s="45"/>
      <c r="F596" s="45"/>
      <c r="G596" s="45">
        <v>166.1</v>
      </c>
      <c r="H596" s="46"/>
      <c r="I596" s="2"/>
      <c r="J596" s="18"/>
    </row>
    <row r="597" spans="1:10" s="47" customFormat="1">
      <c r="A597" s="44"/>
      <c r="B597" s="44">
        <v>200</v>
      </c>
      <c r="C597" s="44" t="s">
        <v>544</v>
      </c>
      <c r="D597" s="45">
        <v>595.29999999999995</v>
      </c>
      <c r="E597" s="45"/>
      <c r="F597" s="45"/>
      <c r="G597" s="45">
        <v>216</v>
      </c>
      <c r="H597" s="46"/>
      <c r="I597" s="2"/>
      <c r="J597" s="18"/>
    </row>
    <row r="598" spans="1:10" s="47" customFormat="1">
      <c r="A598" s="44"/>
      <c r="B598" s="44">
        <v>200</v>
      </c>
      <c r="C598" s="44" t="s">
        <v>545</v>
      </c>
      <c r="D598" s="45">
        <v>347.5</v>
      </c>
      <c r="E598" s="45"/>
      <c r="F598" s="45"/>
      <c r="G598" s="45">
        <v>279</v>
      </c>
      <c r="H598" s="46"/>
      <c r="I598" s="2"/>
      <c r="J598" s="18"/>
    </row>
    <row r="599" spans="1:10" s="47" customFormat="1">
      <c r="A599" s="44"/>
      <c r="B599" s="44">
        <v>200</v>
      </c>
      <c r="C599" s="44" t="s">
        <v>546</v>
      </c>
      <c r="D599" s="45">
        <v>813.6</v>
      </c>
      <c r="E599" s="45">
        <v>8.9700000000000006</v>
      </c>
      <c r="F599" s="45">
        <f t="shared" ref="F599:F604" si="11">D599/E599</f>
        <v>90.702341137123739</v>
      </c>
      <c r="G599" s="45">
        <v>418.2</v>
      </c>
      <c r="H599" s="46"/>
      <c r="I599" s="2"/>
      <c r="J599" s="18"/>
    </row>
    <row r="600" spans="1:10" s="47" customFormat="1">
      <c r="A600" s="44"/>
      <c r="B600" s="44">
        <v>200</v>
      </c>
      <c r="C600" s="44" t="s">
        <v>547</v>
      </c>
      <c r="D600" s="45">
        <v>854.1</v>
      </c>
      <c r="E600" s="45">
        <v>8.73</v>
      </c>
      <c r="F600" s="45">
        <f t="shared" si="11"/>
        <v>97.835051546391753</v>
      </c>
      <c r="G600" s="45">
        <v>297.5</v>
      </c>
      <c r="H600" s="46"/>
      <c r="I600" s="2"/>
      <c r="J600" s="18"/>
    </row>
    <row r="601" spans="1:10" s="47" customFormat="1">
      <c r="A601" s="44"/>
      <c r="B601" s="44">
        <v>200</v>
      </c>
      <c r="C601" s="44" t="s">
        <v>548</v>
      </c>
      <c r="D601" s="45">
        <v>831.9</v>
      </c>
      <c r="E601" s="45">
        <v>8.5</v>
      </c>
      <c r="F601" s="45">
        <f t="shared" si="11"/>
        <v>97.870588235294122</v>
      </c>
      <c r="G601" s="45">
        <v>325.60000000000002</v>
      </c>
      <c r="H601" s="46"/>
      <c r="I601" s="2"/>
      <c r="J601" s="18"/>
    </row>
    <row r="602" spans="1:10" s="47" customFormat="1">
      <c r="A602" s="44"/>
      <c r="B602" s="44">
        <v>200</v>
      </c>
      <c r="C602" s="44" t="s">
        <v>549</v>
      </c>
      <c r="D602" s="45">
        <v>805.4</v>
      </c>
      <c r="E602" s="45">
        <v>8.24</v>
      </c>
      <c r="F602" s="45">
        <f t="shared" si="11"/>
        <v>97.742718446601941</v>
      </c>
      <c r="G602" s="45">
        <v>348</v>
      </c>
      <c r="H602" s="46"/>
      <c r="I602" s="2"/>
      <c r="J602" s="18"/>
    </row>
    <row r="603" spans="1:10" s="47" customFormat="1">
      <c r="A603" s="44"/>
      <c r="B603" s="44">
        <v>200</v>
      </c>
      <c r="C603" s="44" t="s">
        <v>550</v>
      </c>
      <c r="D603" s="45">
        <v>876.3</v>
      </c>
      <c r="E603" s="45">
        <v>9.24</v>
      </c>
      <c r="F603" s="45">
        <f t="shared" si="11"/>
        <v>94.837662337662337</v>
      </c>
      <c r="G603" s="45">
        <v>455.7</v>
      </c>
      <c r="H603" s="46"/>
      <c r="I603" s="2"/>
      <c r="J603" s="18"/>
    </row>
    <row r="604" spans="1:10" s="47" customFormat="1">
      <c r="A604" s="44"/>
      <c r="B604" s="44">
        <v>200</v>
      </c>
      <c r="C604" s="44" t="s">
        <v>551</v>
      </c>
      <c r="D604" s="45">
        <v>776.5</v>
      </c>
      <c r="E604" s="45">
        <v>7.35</v>
      </c>
      <c r="F604" s="45">
        <f t="shared" si="11"/>
        <v>105.64625850340137</v>
      </c>
      <c r="G604" s="45">
        <v>293.7</v>
      </c>
      <c r="H604" s="46"/>
      <c r="I604" s="2"/>
      <c r="J604" s="18"/>
    </row>
    <row r="605" spans="1:10" s="47" customFormat="1">
      <c r="A605" s="44"/>
      <c r="B605" s="44">
        <v>200</v>
      </c>
      <c r="C605" s="44" t="s">
        <v>552</v>
      </c>
      <c r="D605" s="45">
        <v>399.5</v>
      </c>
      <c r="E605" s="45"/>
      <c r="F605" s="45"/>
      <c r="G605" s="45">
        <v>64.510000000000005</v>
      </c>
      <c r="H605" s="46"/>
      <c r="I605" s="2"/>
      <c r="J605" s="18"/>
    </row>
    <row r="606" spans="1:10" s="47" customFormat="1">
      <c r="A606" s="44"/>
      <c r="B606" s="44">
        <v>200</v>
      </c>
      <c r="C606" s="44" t="s">
        <v>553</v>
      </c>
      <c r="D606" s="45">
        <v>601.9</v>
      </c>
      <c r="E606" s="45"/>
      <c r="F606" s="45"/>
      <c r="G606" s="45">
        <v>119.4</v>
      </c>
      <c r="H606" s="46"/>
      <c r="I606" s="2"/>
      <c r="J606" s="18"/>
    </row>
    <row r="607" spans="1:10" s="47" customFormat="1">
      <c r="A607" s="44"/>
      <c r="B607" s="44">
        <v>200</v>
      </c>
      <c r="C607" s="44" t="s">
        <v>554</v>
      </c>
      <c r="D607" s="45">
        <v>700.1</v>
      </c>
      <c r="E607" s="45"/>
      <c r="F607" s="45"/>
      <c r="G607" s="45">
        <v>175.9</v>
      </c>
      <c r="H607" s="46"/>
      <c r="I607" s="2"/>
      <c r="J607" s="18"/>
    </row>
    <row r="608" spans="1:10" s="47" customFormat="1">
      <c r="A608" s="44"/>
      <c r="B608" s="44">
        <v>200</v>
      </c>
      <c r="C608" s="44" t="s">
        <v>555</v>
      </c>
      <c r="D608" s="45">
        <v>748.2</v>
      </c>
      <c r="E608" s="45">
        <v>13.6</v>
      </c>
      <c r="F608" s="45">
        <f>D608/E608</f>
        <v>55.014705882352949</v>
      </c>
      <c r="G608" s="45">
        <v>188.9</v>
      </c>
      <c r="H608" s="46"/>
      <c r="I608" s="2"/>
      <c r="J608" s="18"/>
    </row>
    <row r="609" spans="1:10" s="47" customFormat="1">
      <c r="A609" s="44"/>
      <c r="B609" s="44"/>
      <c r="C609" s="114" t="s">
        <v>26</v>
      </c>
      <c r="D609" s="101">
        <f>MIN(D592:D608)</f>
        <v>134</v>
      </c>
      <c r="E609" s="101">
        <f>MIN(E592:E608)</f>
        <v>5.26</v>
      </c>
      <c r="F609" s="101">
        <f>MIN(F592:F608)</f>
        <v>20.726072607260726</v>
      </c>
      <c r="G609" s="101">
        <f>MIN(G592:G608)</f>
        <v>60.05</v>
      </c>
      <c r="H609" s="46"/>
      <c r="I609" s="2"/>
      <c r="J609" s="18"/>
    </row>
    <row r="610" spans="1:10" s="47" customFormat="1">
      <c r="A610" s="44"/>
      <c r="B610" s="44"/>
      <c r="C610" s="114" t="s">
        <v>27</v>
      </c>
      <c r="D610" s="101">
        <f>MAX(D592:D608)</f>
        <v>876.3</v>
      </c>
      <c r="E610" s="101">
        <f>MAX(E592:E608)</f>
        <v>13.6</v>
      </c>
      <c r="F610" s="101">
        <f>MAX(F592:F608)</f>
        <v>105.64625850340137</v>
      </c>
      <c r="G610" s="101">
        <f>MAX(G592:G608)</f>
        <v>455.7</v>
      </c>
      <c r="H610" s="46"/>
      <c r="I610" s="2"/>
      <c r="J610" s="18"/>
    </row>
    <row r="611" spans="1:10" s="96" customFormat="1">
      <c r="A611" s="94"/>
      <c r="B611" s="94"/>
      <c r="C611" s="114" t="s">
        <v>28</v>
      </c>
      <c r="D611" s="101">
        <f>AVERAGE(D592:D608)</f>
        <v>584</v>
      </c>
      <c r="E611" s="101">
        <f>AVERAGE(E592:E608)</f>
        <v>8.2727272727272716</v>
      </c>
      <c r="F611" s="101">
        <f>AVERAGE(F592:F608)</f>
        <v>70.085110194259585</v>
      </c>
      <c r="G611" s="101">
        <f>AVERAGE(G592:G608)</f>
        <v>223.98352941176472</v>
      </c>
      <c r="H611" s="102"/>
      <c r="I611" s="2"/>
      <c r="J611" s="18"/>
    </row>
    <row r="612" spans="1:10" s="47" customFormat="1">
      <c r="A612" s="44"/>
      <c r="B612" s="44"/>
      <c r="C612" s="44"/>
      <c r="D612" s="49"/>
      <c r="E612" s="45"/>
      <c r="F612" s="49"/>
      <c r="G612" s="49"/>
      <c r="H612" s="46"/>
      <c r="I612" s="2"/>
      <c r="J612" s="18"/>
    </row>
    <row r="613" spans="1:10" s="47" customFormat="1">
      <c r="A613" s="48" t="s">
        <v>556</v>
      </c>
      <c r="B613" s="44">
        <v>205</v>
      </c>
      <c r="C613" s="44" t="s">
        <v>557</v>
      </c>
      <c r="D613" s="50">
        <v>239.9</v>
      </c>
      <c r="E613" s="45">
        <v>3.95</v>
      </c>
      <c r="F613" s="45">
        <f t="shared" ref="F613:F626" si="12">D613/E613</f>
        <v>60.734177215189874</v>
      </c>
      <c r="G613" s="45">
        <v>72.08</v>
      </c>
      <c r="H613" s="46" t="s">
        <v>558</v>
      </c>
      <c r="I613" s="2"/>
      <c r="J613" s="18"/>
    </row>
    <row r="614" spans="1:10" s="47" customFormat="1">
      <c r="A614" s="44"/>
      <c r="B614" s="44">
        <v>205</v>
      </c>
      <c r="C614" s="44" t="s">
        <v>559</v>
      </c>
      <c r="D614" s="50">
        <v>278.2</v>
      </c>
      <c r="E614" s="45">
        <v>4.5</v>
      </c>
      <c r="F614" s="45">
        <f t="shared" si="12"/>
        <v>61.822222222222223</v>
      </c>
      <c r="G614" s="45">
        <v>87.322000000000003</v>
      </c>
      <c r="H614" s="46"/>
      <c r="I614" s="2"/>
      <c r="J614" s="18"/>
    </row>
    <row r="615" spans="1:10" s="47" customFormat="1">
      <c r="A615" s="44"/>
      <c r="B615" s="44">
        <v>205</v>
      </c>
      <c r="C615" s="44" t="s">
        <v>560</v>
      </c>
      <c r="D615" s="50">
        <v>342.8</v>
      </c>
      <c r="E615" s="45">
        <v>5.08</v>
      </c>
      <c r="F615" s="45">
        <f t="shared" si="12"/>
        <v>67.480314960629926</v>
      </c>
      <c r="G615" s="45">
        <v>86.013000000000005</v>
      </c>
      <c r="H615" s="46"/>
      <c r="I615" s="2"/>
      <c r="J615" s="18"/>
    </row>
    <row r="616" spans="1:10" s="47" customFormat="1">
      <c r="A616" s="44"/>
      <c r="B616" s="44">
        <v>205</v>
      </c>
      <c r="C616" s="44" t="s">
        <v>561</v>
      </c>
      <c r="D616" s="50">
        <v>511.29999999999995</v>
      </c>
      <c r="E616" s="45">
        <v>8.1</v>
      </c>
      <c r="F616" s="45">
        <f t="shared" si="12"/>
        <v>63.123456790123456</v>
      </c>
      <c r="G616" s="45">
        <v>101.163</v>
      </c>
      <c r="H616" s="46"/>
      <c r="I616" s="2"/>
      <c r="J616" s="18"/>
    </row>
    <row r="617" spans="1:10" s="47" customFormat="1">
      <c r="A617" s="44"/>
      <c r="B617" s="44">
        <v>205</v>
      </c>
      <c r="C617" s="44" t="s">
        <v>562</v>
      </c>
      <c r="D617" s="50">
        <v>747.80000000000007</v>
      </c>
      <c r="E617" s="45">
        <v>8.6199999999999992</v>
      </c>
      <c r="F617" s="45">
        <f t="shared" si="12"/>
        <v>86.751740139211151</v>
      </c>
      <c r="G617" s="45">
        <v>87.4</v>
      </c>
      <c r="H617" s="46"/>
      <c r="I617" s="2"/>
      <c r="J617" s="18"/>
    </row>
    <row r="618" spans="1:10" s="47" customFormat="1">
      <c r="A618" s="44"/>
      <c r="B618" s="44">
        <v>205</v>
      </c>
      <c r="C618" s="44" t="s">
        <v>563</v>
      </c>
      <c r="D618" s="50">
        <v>306.20000000000005</v>
      </c>
      <c r="E618" s="45">
        <v>1.28</v>
      </c>
      <c r="F618" s="45">
        <f t="shared" si="12"/>
        <v>239.21875000000003</v>
      </c>
      <c r="G618" s="45">
        <v>18.437999999999999</v>
      </c>
      <c r="H618" s="46"/>
      <c r="I618" s="2"/>
      <c r="J618" s="18"/>
    </row>
    <row r="619" spans="1:10" s="47" customFormat="1">
      <c r="A619" s="44"/>
      <c r="B619" s="44">
        <v>205</v>
      </c>
      <c r="C619" s="44" t="s">
        <v>564</v>
      </c>
      <c r="D619" s="50">
        <v>703.5</v>
      </c>
      <c r="E619" s="45">
        <v>2.83</v>
      </c>
      <c r="F619" s="45">
        <f t="shared" si="12"/>
        <v>248.58657243816253</v>
      </c>
      <c r="G619" s="45">
        <v>18.437999999999999</v>
      </c>
      <c r="H619" s="46"/>
      <c r="I619" s="2"/>
      <c r="J619" s="18"/>
    </row>
    <row r="620" spans="1:10" s="47" customFormat="1">
      <c r="A620" s="44"/>
      <c r="B620" s="44">
        <v>205</v>
      </c>
      <c r="C620" s="44" t="s">
        <v>565</v>
      </c>
      <c r="D620" s="50">
        <v>412.7</v>
      </c>
      <c r="E620" s="45">
        <v>2.36</v>
      </c>
      <c r="F620" s="45">
        <f t="shared" si="12"/>
        <v>174.87288135593221</v>
      </c>
      <c r="G620" s="45">
        <v>18.588000000000001</v>
      </c>
      <c r="H620" s="46"/>
      <c r="I620" s="2"/>
      <c r="J620" s="18"/>
    </row>
    <row r="621" spans="1:10" s="47" customFormat="1">
      <c r="A621" s="44"/>
      <c r="B621" s="44">
        <v>205</v>
      </c>
      <c r="C621" s="44" t="s">
        <v>566</v>
      </c>
      <c r="D621" s="50">
        <v>384.6</v>
      </c>
      <c r="E621" s="45">
        <v>2.4</v>
      </c>
      <c r="F621" s="45">
        <f t="shared" si="12"/>
        <v>160.25000000000003</v>
      </c>
      <c r="G621" s="45">
        <v>15.635999999999999</v>
      </c>
      <c r="H621" s="46"/>
      <c r="I621" s="2"/>
      <c r="J621" s="18"/>
    </row>
    <row r="622" spans="1:10" s="47" customFormat="1">
      <c r="A622" s="44"/>
      <c r="B622" s="44">
        <v>205</v>
      </c>
      <c r="C622" s="44" t="s">
        <v>567</v>
      </c>
      <c r="D622" s="50">
        <v>432.8</v>
      </c>
      <c r="E622" s="45">
        <v>5.96</v>
      </c>
      <c r="F622" s="45">
        <f t="shared" si="12"/>
        <v>72.617449664429529</v>
      </c>
      <c r="G622" s="45">
        <v>18.437999999999999</v>
      </c>
      <c r="H622" s="46"/>
      <c r="I622" s="2"/>
      <c r="J622" s="18"/>
    </row>
    <row r="623" spans="1:10" s="47" customFormat="1">
      <c r="A623" s="44"/>
      <c r="B623" s="44">
        <v>205</v>
      </c>
      <c r="C623" s="44" t="s">
        <v>568</v>
      </c>
      <c r="D623" s="50">
        <v>132.89999999999998</v>
      </c>
      <c r="E623" s="45">
        <v>8.2200000000000006</v>
      </c>
      <c r="F623" s="45">
        <f t="shared" si="12"/>
        <v>16.167883211678827</v>
      </c>
      <c r="G623" s="45">
        <v>12.183999999999999</v>
      </c>
      <c r="H623" s="46"/>
      <c r="I623" s="2"/>
      <c r="J623" s="18"/>
    </row>
    <row r="624" spans="1:10" s="47" customFormat="1">
      <c r="A624" s="44"/>
      <c r="B624" s="44">
        <v>205</v>
      </c>
      <c r="C624" s="44" t="s">
        <v>569</v>
      </c>
      <c r="D624" s="50">
        <v>59.4</v>
      </c>
      <c r="E624" s="45">
        <v>1.95</v>
      </c>
      <c r="F624" s="45">
        <f t="shared" si="12"/>
        <v>30.46153846153846</v>
      </c>
      <c r="G624" s="45">
        <v>16.728999999999999</v>
      </c>
      <c r="H624" s="46"/>
      <c r="I624" s="2"/>
      <c r="J624" s="18"/>
    </row>
    <row r="625" spans="1:10" s="47" customFormat="1">
      <c r="A625" s="44"/>
      <c r="B625" s="44">
        <v>205</v>
      </c>
      <c r="C625" s="44" t="s">
        <v>570</v>
      </c>
      <c r="D625" s="50">
        <v>79.399999999999991</v>
      </c>
      <c r="E625" s="45">
        <v>3.24</v>
      </c>
      <c r="F625" s="45">
        <f t="shared" si="12"/>
        <v>24.506172839506167</v>
      </c>
      <c r="G625" s="45">
        <v>5.2779999999999996</v>
      </c>
      <c r="H625" s="46"/>
      <c r="I625" s="2"/>
      <c r="J625" s="18"/>
    </row>
    <row r="626" spans="1:10" s="47" customFormat="1">
      <c r="A626" s="44"/>
      <c r="B626" s="44">
        <v>205</v>
      </c>
      <c r="C626" s="44" t="s">
        <v>571</v>
      </c>
      <c r="D626" s="50">
        <v>105.1</v>
      </c>
      <c r="E626" s="45">
        <v>0.98</v>
      </c>
      <c r="F626" s="45">
        <f t="shared" si="12"/>
        <v>107.24489795918367</v>
      </c>
      <c r="G626" s="45">
        <v>6.1269999999999998</v>
      </c>
      <c r="H626" s="46"/>
      <c r="I626" s="2"/>
      <c r="J626" s="18"/>
    </row>
    <row r="627" spans="1:10" s="47" customFormat="1">
      <c r="A627" s="44"/>
      <c r="B627" s="44"/>
      <c r="C627" s="114" t="s">
        <v>26</v>
      </c>
      <c r="D627" s="117">
        <f>MIN(D613:D626)</f>
        <v>59.4</v>
      </c>
      <c r="E627" s="117">
        <f>MIN(E613:E626)</f>
        <v>0.98</v>
      </c>
      <c r="F627" s="117">
        <f>MIN(F613:F626)</f>
        <v>16.167883211678827</v>
      </c>
      <c r="G627" s="117">
        <f>MIN(G613:G626)</f>
        <v>5.2779999999999996</v>
      </c>
      <c r="H627" s="46"/>
      <c r="I627" s="2"/>
      <c r="J627" s="18"/>
    </row>
    <row r="628" spans="1:10" s="47" customFormat="1">
      <c r="A628" s="44"/>
      <c r="B628" s="44"/>
      <c r="C628" s="114" t="s">
        <v>27</v>
      </c>
      <c r="D628" s="117">
        <f>MAX(D613:D626)</f>
        <v>747.80000000000007</v>
      </c>
      <c r="E628" s="117">
        <f>MAX(E613:E626)</f>
        <v>8.6199999999999992</v>
      </c>
      <c r="F628" s="117">
        <f>MAX(F613:F626)</f>
        <v>248.58657243816253</v>
      </c>
      <c r="G628" s="117">
        <f>MAX(G613:G626)</f>
        <v>101.163</v>
      </c>
      <c r="H628" s="46"/>
      <c r="I628" s="2"/>
      <c r="J628" s="18"/>
    </row>
    <row r="629" spans="1:10" s="96" customFormat="1">
      <c r="A629" s="94"/>
      <c r="B629" s="94"/>
      <c r="C629" s="114" t="s">
        <v>28</v>
      </c>
      <c r="D629" s="117">
        <f>AVERAGE(D613:D626)</f>
        <v>338.32857142857131</v>
      </c>
      <c r="E629" s="117">
        <f>AVERAGE(E613:E626)</f>
        <v>4.2478571428571428</v>
      </c>
      <c r="F629" s="117">
        <f>AVERAGE(F613:F626)</f>
        <v>100.98843266127201</v>
      </c>
      <c r="G629" s="117">
        <f>AVERAGE(G613:G626)</f>
        <v>40.273857142857139</v>
      </c>
      <c r="H629" s="102"/>
    </row>
    <row r="630" spans="1:10">
      <c r="D630" s="118"/>
      <c r="E630" s="18"/>
    </row>
    <row r="631" spans="1:10">
      <c r="A631" s="119" t="s">
        <v>572</v>
      </c>
      <c r="B631" s="2">
        <v>240</v>
      </c>
      <c r="C631" s="2" t="s">
        <v>573</v>
      </c>
      <c r="D631" s="18">
        <v>61</v>
      </c>
      <c r="E631" s="18">
        <v>1.75</v>
      </c>
      <c r="F631" s="18">
        <f>D631/E631</f>
        <v>34.857142857142854</v>
      </c>
      <c r="G631" s="18">
        <v>12.64</v>
      </c>
      <c r="H631" s="4" t="s">
        <v>574</v>
      </c>
      <c r="I631" s="2"/>
      <c r="J631" s="18"/>
    </row>
    <row r="632" spans="1:10">
      <c r="A632" s="119" t="s">
        <v>575</v>
      </c>
      <c r="B632" s="2">
        <v>240</v>
      </c>
      <c r="C632" s="2" t="s">
        <v>576</v>
      </c>
      <c r="D632" s="18">
        <v>83</v>
      </c>
      <c r="E632" s="18"/>
      <c r="F632" s="18"/>
      <c r="G632" s="18">
        <v>21.198</v>
      </c>
      <c r="I632" s="2"/>
      <c r="J632" s="18"/>
    </row>
    <row r="633" spans="1:10">
      <c r="A633" s="119"/>
      <c r="B633" s="2">
        <v>240</v>
      </c>
      <c r="C633" s="2" t="s">
        <v>577</v>
      </c>
      <c r="D633" s="18">
        <v>64</v>
      </c>
      <c r="E633" s="18">
        <v>1.74</v>
      </c>
      <c r="F633" s="18">
        <f>D633/E633</f>
        <v>36.781609195402297</v>
      </c>
      <c r="G633" s="18">
        <v>11.823</v>
      </c>
      <c r="I633" s="2"/>
      <c r="J633" s="18"/>
    </row>
    <row r="634" spans="1:10">
      <c r="A634" s="119"/>
      <c r="B634" s="2">
        <v>240</v>
      </c>
      <c r="C634" s="2" t="s">
        <v>578</v>
      </c>
      <c r="D634" s="18">
        <v>60</v>
      </c>
      <c r="E634" s="18">
        <v>1.75</v>
      </c>
      <c r="F634" s="18">
        <f>D634/E634</f>
        <v>34.285714285714285</v>
      </c>
      <c r="G634" s="18">
        <v>10.766</v>
      </c>
      <c r="I634" s="2"/>
      <c r="J634" s="18"/>
    </row>
    <row r="635" spans="1:10">
      <c r="B635" s="2">
        <v>240</v>
      </c>
      <c r="C635" s="2" t="s">
        <v>579</v>
      </c>
      <c r="D635" s="18">
        <v>77</v>
      </c>
      <c r="E635" s="18">
        <v>1.66</v>
      </c>
      <c r="F635" s="18">
        <f>D635/E635</f>
        <v>46.385542168674704</v>
      </c>
      <c r="G635" s="18">
        <v>22.501000000000001</v>
      </c>
    </row>
    <row r="636" spans="1:10">
      <c r="B636" s="2">
        <v>240</v>
      </c>
      <c r="C636" s="2" t="s">
        <v>580</v>
      </c>
      <c r="D636" s="18">
        <v>66</v>
      </c>
      <c r="E636" s="18"/>
      <c r="F636" s="18"/>
      <c r="G636" s="18">
        <v>18.670000000000002</v>
      </c>
    </row>
    <row r="637" spans="1:10">
      <c r="B637" s="2">
        <v>240</v>
      </c>
      <c r="C637" s="2" t="s">
        <v>581</v>
      </c>
      <c r="D637" s="18">
        <v>67</v>
      </c>
      <c r="E637" s="18">
        <v>1.67</v>
      </c>
      <c r="F637" s="18">
        <f>D637/E637</f>
        <v>40.119760479041915</v>
      </c>
      <c r="G637" s="18">
        <v>17.7</v>
      </c>
    </row>
    <row r="638" spans="1:10">
      <c r="B638" s="2">
        <v>240</v>
      </c>
      <c r="C638" s="2" t="s">
        <v>582</v>
      </c>
      <c r="D638" s="18">
        <v>72</v>
      </c>
      <c r="E638" s="18"/>
      <c r="F638" s="18"/>
      <c r="G638" s="18">
        <v>26.195</v>
      </c>
    </row>
    <row r="639" spans="1:10">
      <c r="B639" s="2">
        <v>240</v>
      </c>
      <c r="C639" s="2" t="s">
        <v>583</v>
      </c>
      <c r="D639" s="18">
        <v>73</v>
      </c>
      <c r="E639" s="18">
        <v>1.76</v>
      </c>
      <c r="F639" s="18">
        <f>D639/E639</f>
        <v>41.477272727272727</v>
      </c>
      <c r="G639" s="18">
        <v>22.745000000000001</v>
      </c>
    </row>
    <row r="640" spans="1:10">
      <c r="B640" s="2">
        <v>240</v>
      </c>
      <c r="C640" s="2" t="s">
        <v>584</v>
      </c>
      <c r="D640" s="18">
        <v>70</v>
      </c>
      <c r="E640" s="18">
        <v>1.57</v>
      </c>
      <c r="F640" s="18">
        <f>D640/E640</f>
        <v>44.585987261146492</v>
      </c>
      <c r="G640" s="18">
        <v>26.954999999999998</v>
      </c>
    </row>
    <row r="641" spans="1:7">
      <c r="B641" s="2">
        <v>240</v>
      </c>
      <c r="C641" s="2" t="s">
        <v>585</v>
      </c>
      <c r="D641" s="18">
        <v>82</v>
      </c>
      <c r="E641" s="18">
        <v>1.57</v>
      </c>
      <c r="F641" s="18">
        <f>D641/E641</f>
        <v>52.229299363057322</v>
      </c>
      <c r="G641" s="18">
        <v>26.850999999999999</v>
      </c>
    </row>
    <row r="642" spans="1:7">
      <c r="B642" s="2">
        <v>240</v>
      </c>
      <c r="C642" s="2" t="s">
        <v>586</v>
      </c>
      <c r="D642" s="18">
        <v>74</v>
      </c>
      <c r="E642" s="18"/>
      <c r="F642" s="18"/>
      <c r="G642" s="18">
        <v>25.765000000000001</v>
      </c>
    </row>
    <row r="643" spans="1:7">
      <c r="B643" s="2">
        <v>240</v>
      </c>
      <c r="C643" s="2" t="s">
        <v>587</v>
      </c>
      <c r="D643" s="18">
        <v>134</v>
      </c>
      <c r="E643" s="18">
        <v>2.17</v>
      </c>
      <c r="F643" s="18">
        <f t="shared" ref="F643:F650" si="13">D643/E643</f>
        <v>61.751152073732719</v>
      </c>
      <c r="G643" s="18">
        <v>43.082999999999998</v>
      </c>
    </row>
    <row r="644" spans="1:7">
      <c r="A644" s="5"/>
      <c r="B644" s="2">
        <v>240</v>
      </c>
      <c r="C644" s="2" t="s">
        <v>588</v>
      </c>
      <c r="D644" s="18">
        <v>136</v>
      </c>
      <c r="E644" s="18">
        <v>2.04</v>
      </c>
      <c r="F644" s="18">
        <f t="shared" si="13"/>
        <v>66.666666666666671</v>
      </c>
      <c r="G644" s="18">
        <v>41.588999999999999</v>
      </c>
    </row>
    <row r="645" spans="1:7">
      <c r="A645" s="5"/>
      <c r="B645" s="2">
        <v>240</v>
      </c>
      <c r="C645" s="2" t="s">
        <v>589</v>
      </c>
      <c r="D645" s="18">
        <v>158</v>
      </c>
      <c r="E645" s="18">
        <v>2.08</v>
      </c>
      <c r="F645" s="18">
        <f t="shared" si="13"/>
        <v>75.961538461538453</v>
      </c>
      <c r="G645" s="18">
        <v>42.893000000000001</v>
      </c>
    </row>
    <row r="646" spans="1:7">
      <c r="A646" s="5"/>
      <c r="B646" s="2">
        <v>240</v>
      </c>
      <c r="C646" s="2" t="s">
        <v>590</v>
      </c>
      <c r="D646" s="18">
        <v>141</v>
      </c>
      <c r="E646" s="18">
        <v>2.06</v>
      </c>
      <c r="F646" s="18">
        <f t="shared" si="13"/>
        <v>68.446601941747574</v>
      </c>
      <c r="G646" s="18">
        <v>43.3</v>
      </c>
    </row>
    <row r="647" spans="1:7">
      <c r="A647" s="5"/>
      <c r="B647" s="2">
        <v>240</v>
      </c>
      <c r="C647" s="2" t="s">
        <v>591</v>
      </c>
      <c r="D647" s="18">
        <v>261</v>
      </c>
      <c r="E647" s="18">
        <v>3.37</v>
      </c>
      <c r="F647" s="18">
        <f t="shared" si="13"/>
        <v>77.448071216617208</v>
      </c>
      <c r="G647" s="18">
        <v>89.149000000000001</v>
      </c>
    </row>
    <row r="648" spans="1:7">
      <c r="A648" s="5"/>
      <c r="B648" s="2">
        <v>240</v>
      </c>
      <c r="C648" s="2" t="s">
        <v>592</v>
      </c>
      <c r="D648" s="18">
        <v>251</v>
      </c>
      <c r="E648" s="18">
        <v>3.48</v>
      </c>
      <c r="F648" s="18">
        <f t="shared" si="13"/>
        <v>72.1264367816092</v>
      </c>
      <c r="G648" s="18">
        <v>92.320999999999998</v>
      </c>
    </row>
    <row r="649" spans="1:7">
      <c r="A649" s="5"/>
      <c r="B649" s="2">
        <v>240</v>
      </c>
      <c r="C649" s="2" t="s">
        <v>593</v>
      </c>
      <c r="D649" s="18">
        <v>225</v>
      </c>
      <c r="E649" s="18">
        <v>3.16</v>
      </c>
      <c r="F649" s="18">
        <f t="shared" si="13"/>
        <v>71.202531645569621</v>
      </c>
      <c r="G649" s="18">
        <v>77.522999999999996</v>
      </c>
    </row>
    <row r="650" spans="1:7">
      <c r="A650" s="5"/>
      <c r="B650" s="2">
        <v>240</v>
      </c>
      <c r="C650" s="2" t="s">
        <v>594</v>
      </c>
      <c r="D650" s="18">
        <v>155</v>
      </c>
      <c r="E650" s="18">
        <v>2.68</v>
      </c>
      <c r="F650" s="18">
        <f t="shared" si="13"/>
        <v>57.835820895522382</v>
      </c>
      <c r="G650" s="18">
        <v>59.576000000000001</v>
      </c>
    </row>
    <row r="651" spans="1:7">
      <c r="A651" s="5"/>
      <c r="B651" s="2">
        <v>240</v>
      </c>
      <c r="C651" s="2" t="s">
        <v>595</v>
      </c>
      <c r="D651" s="18">
        <v>145</v>
      </c>
      <c r="E651" s="31"/>
      <c r="F651" s="18"/>
      <c r="G651" s="18">
        <v>57.274999999999999</v>
      </c>
    </row>
    <row r="652" spans="1:7">
      <c r="A652" s="5"/>
      <c r="B652" s="2">
        <v>240</v>
      </c>
      <c r="C652" s="2" t="s">
        <v>596</v>
      </c>
      <c r="D652" s="18">
        <v>124</v>
      </c>
      <c r="E652" s="18">
        <v>2.2599999999999998</v>
      </c>
      <c r="F652" s="18">
        <f t="shared" ref="F652:F673" si="14">D652/E652</f>
        <v>54.867256637168147</v>
      </c>
      <c r="G652" s="18">
        <v>42.774999999999999</v>
      </c>
    </row>
    <row r="653" spans="1:7">
      <c r="A653" s="5"/>
      <c r="B653" s="2">
        <v>240</v>
      </c>
      <c r="C653" s="2" t="s">
        <v>597</v>
      </c>
      <c r="D653" s="18">
        <v>115</v>
      </c>
      <c r="E653" s="18">
        <v>2.23</v>
      </c>
      <c r="F653" s="18">
        <f t="shared" si="14"/>
        <v>51.569506726457398</v>
      </c>
      <c r="G653" s="18">
        <v>42.344999999999999</v>
      </c>
    </row>
    <row r="654" spans="1:7">
      <c r="A654" s="5"/>
      <c r="B654" s="2">
        <v>240</v>
      </c>
      <c r="C654" s="2" t="s">
        <v>598</v>
      </c>
      <c r="D654" s="18">
        <v>123</v>
      </c>
      <c r="E654" s="18">
        <v>2.29</v>
      </c>
      <c r="F654" s="18">
        <f t="shared" si="14"/>
        <v>53.711790393013096</v>
      </c>
      <c r="G654" s="18">
        <v>45.289000000000001</v>
      </c>
    </row>
    <row r="655" spans="1:7">
      <c r="A655" s="5"/>
      <c r="B655" s="2">
        <v>240</v>
      </c>
      <c r="C655" s="2" t="s">
        <v>599</v>
      </c>
      <c r="D655" s="18">
        <v>126</v>
      </c>
      <c r="E655" s="18">
        <v>2.2000000000000002</v>
      </c>
      <c r="F655" s="18">
        <f t="shared" si="14"/>
        <v>57.272727272727266</v>
      </c>
      <c r="G655" s="18">
        <v>42.292999999999999</v>
      </c>
    </row>
    <row r="656" spans="1:7">
      <c r="A656" s="5"/>
      <c r="B656" s="2">
        <v>240</v>
      </c>
      <c r="C656" s="2" t="s">
        <v>600</v>
      </c>
      <c r="D656" s="18">
        <v>140</v>
      </c>
      <c r="E656" s="18">
        <v>2.34</v>
      </c>
      <c r="F656" s="18">
        <f t="shared" si="14"/>
        <v>59.82905982905983</v>
      </c>
      <c r="G656" s="18">
        <v>47.064999999999998</v>
      </c>
    </row>
    <row r="657" spans="1:7">
      <c r="A657" s="5"/>
      <c r="B657" s="2">
        <v>240</v>
      </c>
      <c r="C657" s="2" t="s">
        <v>601</v>
      </c>
      <c r="D657" s="18">
        <v>396</v>
      </c>
      <c r="E657" s="18">
        <v>7.51</v>
      </c>
      <c r="F657" s="18">
        <f t="shared" si="14"/>
        <v>52.729693741677764</v>
      </c>
      <c r="G657" s="18">
        <v>334.51100000000002</v>
      </c>
    </row>
    <row r="658" spans="1:7">
      <c r="A658" s="5"/>
      <c r="B658" s="2">
        <v>240</v>
      </c>
      <c r="C658" s="2" t="s">
        <v>602</v>
      </c>
      <c r="D658" s="18">
        <v>438</v>
      </c>
      <c r="E658" s="18">
        <v>6.15</v>
      </c>
      <c r="F658" s="18">
        <f t="shared" si="14"/>
        <v>71.219512195121951</v>
      </c>
      <c r="G658" s="18">
        <v>74.966999999999999</v>
      </c>
    </row>
    <row r="659" spans="1:7">
      <c r="A659" s="5"/>
      <c r="B659" s="2">
        <v>240</v>
      </c>
      <c r="C659" s="2" t="s">
        <v>603</v>
      </c>
      <c r="D659" s="18">
        <v>400</v>
      </c>
      <c r="E659" s="18">
        <v>8.26</v>
      </c>
      <c r="F659" s="18">
        <f t="shared" si="14"/>
        <v>48.426150121065376</v>
      </c>
      <c r="G659" s="18">
        <v>221.17</v>
      </c>
    </row>
    <row r="660" spans="1:7">
      <c r="A660" s="5"/>
      <c r="B660" s="2">
        <v>240</v>
      </c>
      <c r="C660" s="2" t="s">
        <v>604</v>
      </c>
      <c r="D660" s="18">
        <v>428</v>
      </c>
      <c r="E660" s="18">
        <v>8.18</v>
      </c>
      <c r="F660" s="18">
        <f t="shared" si="14"/>
        <v>52.322738386308068</v>
      </c>
      <c r="G660" s="18">
        <v>250.07499999999999</v>
      </c>
    </row>
    <row r="661" spans="1:7">
      <c r="A661" s="5"/>
      <c r="B661" s="2">
        <v>240</v>
      </c>
      <c r="C661" s="2" t="s">
        <v>605</v>
      </c>
      <c r="D661" s="18">
        <v>542</v>
      </c>
      <c r="E661" s="18">
        <v>9.75</v>
      </c>
      <c r="F661" s="18">
        <f t="shared" si="14"/>
        <v>55.589743589743591</v>
      </c>
      <c r="G661" s="18">
        <v>445.55200000000002</v>
      </c>
    </row>
    <row r="662" spans="1:7">
      <c r="A662" s="5"/>
      <c r="B662" s="2">
        <v>240</v>
      </c>
      <c r="C662" s="2" t="s">
        <v>606</v>
      </c>
      <c r="D662" s="18">
        <v>388</v>
      </c>
      <c r="E662" s="18">
        <v>4.4400000000000004</v>
      </c>
      <c r="F662" s="18">
        <f t="shared" si="14"/>
        <v>87.387387387387378</v>
      </c>
      <c r="G662" s="18">
        <v>40.393999999999998</v>
      </c>
    </row>
    <row r="663" spans="1:7">
      <c r="A663" s="5"/>
      <c r="B663" s="2">
        <v>240</v>
      </c>
      <c r="C663" s="2" t="s">
        <v>607</v>
      </c>
      <c r="D663" s="18">
        <v>295</v>
      </c>
      <c r="E663" s="18">
        <v>3.81</v>
      </c>
      <c r="F663" s="18">
        <f t="shared" si="14"/>
        <v>77.427821522309713</v>
      </c>
      <c r="G663" s="18">
        <v>54.344000000000001</v>
      </c>
    </row>
    <row r="664" spans="1:7">
      <c r="A664" s="5"/>
      <c r="B664" s="2">
        <v>240</v>
      </c>
      <c r="C664" s="2" t="s">
        <v>608</v>
      </c>
      <c r="D664" s="18">
        <v>220</v>
      </c>
      <c r="E664" s="18">
        <v>4.32</v>
      </c>
      <c r="F664" s="18">
        <f t="shared" si="14"/>
        <v>50.925925925925924</v>
      </c>
      <c r="G664" s="18">
        <v>187.191</v>
      </c>
    </row>
    <row r="665" spans="1:7">
      <c r="A665" s="5"/>
      <c r="B665" s="2">
        <v>240</v>
      </c>
      <c r="C665" s="2" t="s">
        <v>609</v>
      </c>
      <c r="D665" s="18">
        <v>243</v>
      </c>
      <c r="E665" s="18">
        <v>4.7300000000000004</v>
      </c>
      <c r="F665" s="18">
        <f t="shared" si="14"/>
        <v>51.374207188160675</v>
      </c>
      <c r="G665" s="18">
        <v>208.53700000000001</v>
      </c>
    </row>
    <row r="666" spans="1:7">
      <c r="A666" s="5"/>
      <c r="B666" s="2">
        <v>240</v>
      </c>
      <c r="C666" s="2" t="s">
        <v>610</v>
      </c>
      <c r="D666" s="18">
        <v>266</v>
      </c>
      <c r="E666" s="18">
        <v>4.84</v>
      </c>
      <c r="F666" s="18">
        <f t="shared" si="14"/>
        <v>54.958677685950413</v>
      </c>
      <c r="G666" s="18">
        <v>204.34200000000001</v>
      </c>
    </row>
    <row r="667" spans="1:7">
      <c r="A667" s="5"/>
      <c r="B667" s="2">
        <v>240</v>
      </c>
      <c r="C667" s="2" t="s">
        <v>611</v>
      </c>
      <c r="D667" s="18">
        <v>336</v>
      </c>
      <c r="E667" s="18">
        <v>6.15</v>
      </c>
      <c r="F667" s="18">
        <f t="shared" si="14"/>
        <v>54.634146341463413</v>
      </c>
      <c r="G667" s="18">
        <v>380.108</v>
      </c>
    </row>
    <row r="668" spans="1:7">
      <c r="A668" s="5"/>
      <c r="B668" s="2">
        <v>240</v>
      </c>
      <c r="C668" s="2" t="s">
        <v>612</v>
      </c>
      <c r="D668" s="18">
        <v>332</v>
      </c>
      <c r="E668" s="18">
        <v>4.1399999999999997</v>
      </c>
      <c r="F668" s="18">
        <f t="shared" si="14"/>
        <v>80.193236714975853</v>
      </c>
      <c r="G668" s="18">
        <v>78.234999999999999</v>
      </c>
    </row>
    <row r="669" spans="1:7">
      <c r="A669" s="5"/>
      <c r="B669" s="2">
        <v>240</v>
      </c>
      <c r="C669" s="2" t="s">
        <v>613</v>
      </c>
      <c r="D669" s="18">
        <v>341</v>
      </c>
      <c r="E669" s="18">
        <v>4.17</v>
      </c>
      <c r="F669" s="18">
        <f t="shared" si="14"/>
        <v>81.774580335731414</v>
      </c>
      <c r="G669" s="18">
        <v>85.179000000000002</v>
      </c>
    </row>
    <row r="670" spans="1:7">
      <c r="A670" s="5"/>
      <c r="B670" s="2">
        <v>240</v>
      </c>
      <c r="C670" s="2" t="s">
        <v>614</v>
      </c>
      <c r="D670" s="18">
        <v>838</v>
      </c>
      <c r="E670" s="18">
        <v>8.24</v>
      </c>
      <c r="F670" s="18">
        <f t="shared" si="14"/>
        <v>101.69902912621359</v>
      </c>
      <c r="G670" s="18">
        <v>110.901</v>
      </c>
    </row>
    <row r="671" spans="1:7">
      <c r="A671" s="5"/>
      <c r="B671" s="2">
        <v>240</v>
      </c>
      <c r="C671" s="2" t="s">
        <v>615</v>
      </c>
      <c r="D671" s="18">
        <v>879</v>
      </c>
      <c r="E671" s="18">
        <v>9.17</v>
      </c>
      <c r="F671" s="18">
        <f t="shared" si="14"/>
        <v>95.856052344601963</v>
      </c>
      <c r="G671" s="18">
        <v>120.47</v>
      </c>
    </row>
    <row r="672" spans="1:7">
      <c r="A672" s="5"/>
      <c r="B672" s="2">
        <v>240</v>
      </c>
      <c r="C672" s="2" t="s">
        <v>616</v>
      </c>
      <c r="D672" s="18">
        <v>373</v>
      </c>
      <c r="E672" s="18">
        <v>5.43</v>
      </c>
      <c r="F672" s="18">
        <f t="shared" si="14"/>
        <v>68.692449355432785</v>
      </c>
      <c r="G672" s="18">
        <v>71.905000000000001</v>
      </c>
    </row>
    <row r="673" spans="1:10">
      <c r="A673" s="5"/>
      <c r="B673" s="2">
        <v>240</v>
      </c>
      <c r="C673" s="2" t="s">
        <v>617</v>
      </c>
      <c r="D673" s="18">
        <v>386</v>
      </c>
      <c r="E673" s="18">
        <v>5.58</v>
      </c>
      <c r="F673" s="18">
        <f t="shared" si="14"/>
        <v>69.17562724014337</v>
      </c>
      <c r="G673" s="18">
        <v>81.293999999999997</v>
      </c>
    </row>
    <row r="674" spans="1:10">
      <c r="A674" s="5"/>
      <c r="B674" s="2">
        <v>240</v>
      </c>
      <c r="C674" s="2" t="s">
        <v>618</v>
      </c>
      <c r="D674" s="18">
        <v>356</v>
      </c>
      <c r="E674" s="18"/>
      <c r="F674" s="18"/>
      <c r="G674" s="18">
        <v>82.040999999999997</v>
      </c>
    </row>
    <row r="675" spans="1:10">
      <c r="A675" s="5"/>
      <c r="B675" s="2">
        <v>240</v>
      </c>
      <c r="C675" s="2" t="s">
        <v>619</v>
      </c>
      <c r="D675" s="18">
        <v>361</v>
      </c>
      <c r="E675" s="18">
        <v>4.8499999999999996</v>
      </c>
      <c r="F675" s="18">
        <f t="shared" ref="F675:F689" si="15">D675/E675</f>
        <v>74.432989690721655</v>
      </c>
      <c r="G675" s="18">
        <v>64.424999999999997</v>
      </c>
    </row>
    <row r="676" spans="1:10">
      <c r="B676" s="2">
        <v>240</v>
      </c>
      <c r="C676" s="2" t="s">
        <v>620</v>
      </c>
      <c r="D676" s="18">
        <v>405</v>
      </c>
      <c r="E676" s="18">
        <v>5.75</v>
      </c>
      <c r="F676" s="18">
        <f t="shared" si="15"/>
        <v>70.434782608695656</v>
      </c>
      <c r="G676" s="18">
        <v>62.847000000000001</v>
      </c>
    </row>
    <row r="677" spans="1:10">
      <c r="B677" s="2">
        <v>240</v>
      </c>
      <c r="C677" s="2" t="s">
        <v>621</v>
      </c>
      <c r="D677" s="18">
        <v>519</v>
      </c>
      <c r="E677" s="18">
        <v>7.48</v>
      </c>
      <c r="F677" s="18">
        <f t="shared" si="15"/>
        <v>69.385026737967905</v>
      </c>
      <c r="G677" s="18">
        <v>85.757999999999996</v>
      </c>
    </row>
    <row r="678" spans="1:10">
      <c r="A678" s="120" t="s">
        <v>622</v>
      </c>
      <c r="B678" s="2">
        <v>240</v>
      </c>
      <c r="C678" s="2" t="s">
        <v>623</v>
      </c>
      <c r="D678" s="18">
        <v>88.867603049085901</v>
      </c>
      <c r="E678" s="18">
        <v>2.15</v>
      </c>
      <c r="F678" s="18">
        <f t="shared" si="15"/>
        <v>41.333768860039953</v>
      </c>
      <c r="G678" s="18">
        <v>26.18</v>
      </c>
      <c r="H678" s="4" t="s">
        <v>624</v>
      </c>
      <c r="I678" s="2"/>
      <c r="J678" s="18"/>
    </row>
    <row r="679" spans="1:10">
      <c r="A679" s="120" t="s">
        <v>625</v>
      </c>
      <c r="B679" s="2">
        <v>240</v>
      </c>
      <c r="C679" s="2" t="s">
        <v>626</v>
      </c>
      <c r="D679" s="18">
        <v>124.5</v>
      </c>
      <c r="E679" s="18">
        <v>3.33</v>
      </c>
      <c r="F679" s="18">
        <f t="shared" si="15"/>
        <v>37.387387387387385</v>
      </c>
      <c r="G679" s="18">
        <v>24.94</v>
      </c>
      <c r="I679" s="2"/>
      <c r="J679" s="18"/>
    </row>
    <row r="680" spans="1:10">
      <c r="B680" s="2">
        <v>240</v>
      </c>
      <c r="C680" s="2" t="s">
        <v>627</v>
      </c>
      <c r="D680" s="18">
        <v>144.13596989118111</v>
      </c>
      <c r="E680" s="18">
        <v>3.6</v>
      </c>
      <c r="F680" s="18">
        <f t="shared" si="15"/>
        <v>40.037769414216974</v>
      </c>
      <c r="G680" s="18">
        <v>33.465000000000003</v>
      </c>
      <c r="I680" s="2"/>
      <c r="J680" s="18"/>
    </row>
    <row r="681" spans="1:10">
      <c r="B681" s="2">
        <v>240</v>
      </c>
      <c r="C681" s="2" t="s">
        <v>628</v>
      </c>
      <c r="D681" s="18">
        <v>140.12410881902034</v>
      </c>
      <c r="E681" s="18">
        <v>3.14</v>
      </c>
      <c r="F681" s="18">
        <f t="shared" si="15"/>
        <v>44.625512362745326</v>
      </c>
      <c r="G681" s="18">
        <v>14.82</v>
      </c>
      <c r="I681" s="2"/>
      <c r="J681" s="18"/>
    </row>
    <row r="682" spans="1:10">
      <c r="B682" s="2">
        <v>240</v>
      </c>
      <c r="C682" s="2" t="s">
        <v>629</v>
      </c>
      <c r="D682" s="18">
        <v>92.47</v>
      </c>
      <c r="E682" s="18">
        <v>2.09</v>
      </c>
      <c r="F682" s="18">
        <f t="shared" si="15"/>
        <v>44.244019138755981</v>
      </c>
      <c r="G682" s="18">
        <v>13.61</v>
      </c>
      <c r="I682" s="2"/>
      <c r="J682" s="18"/>
    </row>
    <row r="683" spans="1:10">
      <c r="B683" s="2">
        <v>240</v>
      </c>
      <c r="C683" s="2" t="s">
        <v>630</v>
      </c>
      <c r="D683" s="18">
        <v>98.800051426877786</v>
      </c>
      <c r="E683" s="18">
        <v>2.2200000000000002</v>
      </c>
      <c r="F683" s="18">
        <f t="shared" si="15"/>
        <v>44.504527669764762</v>
      </c>
      <c r="G683" s="18">
        <v>9.7465000000000011</v>
      </c>
      <c r="I683" s="2"/>
      <c r="J683" s="18"/>
    </row>
    <row r="684" spans="1:10">
      <c r="B684" s="2">
        <v>240</v>
      </c>
      <c r="C684" s="2" t="s">
        <v>631</v>
      </c>
      <c r="D684" s="18">
        <v>97.703580892130375</v>
      </c>
      <c r="E684" s="18">
        <v>2.19</v>
      </c>
      <c r="F684" s="18">
        <f t="shared" si="15"/>
        <v>44.613507256680535</v>
      </c>
      <c r="G684" s="18">
        <v>14.654999999999999</v>
      </c>
      <c r="I684" s="2"/>
      <c r="J684" s="18"/>
    </row>
    <row r="685" spans="1:10">
      <c r="B685" s="2">
        <v>240</v>
      </c>
      <c r="C685" s="2" t="s">
        <v>632</v>
      </c>
      <c r="D685" s="18">
        <v>113.89534463371079</v>
      </c>
      <c r="E685" s="18">
        <v>2.89</v>
      </c>
      <c r="F685" s="18">
        <f t="shared" si="15"/>
        <v>39.410153852495085</v>
      </c>
      <c r="G685" s="18">
        <v>29.59</v>
      </c>
      <c r="I685" s="2"/>
      <c r="J685" s="18"/>
    </row>
    <row r="686" spans="1:10">
      <c r="B686" s="2">
        <v>240</v>
      </c>
      <c r="C686" s="2" t="s">
        <v>633</v>
      </c>
      <c r="D686" s="18">
        <v>134.188889786038</v>
      </c>
      <c r="E686" s="18">
        <v>2.87</v>
      </c>
      <c r="F686" s="18">
        <f t="shared" si="15"/>
        <v>46.755710726842509</v>
      </c>
      <c r="G686" s="18">
        <v>26.914999999999999</v>
      </c>
      <c r="I686" s="2"/>
      <c r="J686" s="18"/>
    </row>
    <row r="687" spans="1:10">
      <c r="B687" s="2">
        <v>240</v>
      </c>
      <c r="C687" s="2" t="s">
        <v>634</v>
      </c>
      <c r="D687" s="18">
        <v>270.03306679747158</v>
      </c>
      <c r="E687" s="18">
        <v>6</v>
      </c>
      <c r="F687" s="18">
        <f t="shared" si="15"/>
        <v>45.005511132911927</v>
      </c>
      <c r="G687" s="18">
        <v>161.55000000000001</v>
      </c>
      <c r="I687" s="2"/>
      <c r="J687" s="18"/>
    </row>
    <row r="688" spans="1:10">
      <c r="B688" s="2">
        <v>240</v>
      </c>
      <c r="C688" s="2" t="s">
        <v>635</v>
      </c>
      <c r="D688" s="18">
        <v>180.82638776871326</v>
      </c>
      <c r="E688" s="18">
        <v>3.95</v>
      </c>
      <c r="F688" s="18">
        <f t="shared" si="15"/>
        <v>45.778832346509681</v>
      </c>
      <c r="G688" s="18">
        <v>64.990000000000009</v>
      </c>
      <c r="I688" s="2"/>
      <c r="J688" s="18"/>
    </row>
    <row r="689" spans="1:10">
      <c r="B689" s="2">
        <v>240</v>
      </c>
      <c r="C689" s="2" t="s">
        <v>636</v>
      </c>
      <c r="D689" s="18">
        <v>136.30000000000001</v>
      </c>
      <c r="E689" s="18">
        <v>2.5499999999999998</v>
      </c>
      <c r="F689" s="18">
        <f t="shared" si="15"/>
        <v>53.450980392156872</v>
      </c>
      <c r="G689" s="18">
        <v>18.100000000000001</v>
      </c>
      <c r="I689" s="2"/>
      <c r="J689" s="18"/>
    </row>
    <row r="690" spans="1:10">
      <c r="C690" s="22" t="s">
        <v>26</v>
      </c>
      <c r="D690" s="23">
        <f>MIN(D631:D689)</f>
        <v>60</v>
      </c>
      <c r="E690" s="23">
        <f>MIN(E631:E689)</f>
        <v>1.57</v>
      </c>
      <c r="F690" s="23">
        <f>MIN(F631:F689)</f>
        <v>34.285714285714285</v>
      </c>
      <c r="G690" s="23">
        <f>MIN(G631:G689)</f>
        <v>9.7465000000000011</v>
      </c>
      <c r="I690" s="2"/>
      <c r="J690" s="18"/>
    </row>
    <row r="691" spans="1:10">
      <c r="C691" s="22" t="s">
        <v>27</v>
      </c>
      <c r="D691" s="23">
        <f>MAX(D631:D689)</f>
        <v>879</v>
      </c>
      <c r="E691" s="23">
        <f>MAX(E631:E689)</f>
        <v>9.75</v>
      </c>
      <c r="F691" s="23">
        <f>MAX(F631:F689)</f>
        <v>101.69902912621359</v>
      </c>
      <c r="G691" s="23">
        <f>MAX(G631:G689)</f>
        <v>445.55200000000002</v>
      </c>
      <c r="I691" s="2"/>
      <c r="J691" s="18"/>
    </row>
    <row r="692" spans="1:10" s="27" customFormat="1">
      <c r="A692" s="13"/>
      <c r="B692" s="13"/>
      <c r="C692" s="22" t="s">
        <v>28</v>
      </c>
      <c r="D692" s="23">
        <f>AVERAGE(D631:D689)</f>
        <v>227.91262717058012</v>
      </c>
      <c r="E692" s="23">
        <f>AVERAGE(E631:E689)</f>
        <v>3.8822641509433962</v>
      </c>
      <c r="F692" s="23">
        <f>AVERAGE(F631:F689)</f>
        <v>57.645263163377123</v>
      </c>
      <c r="G692" s="23">
        <f>AVERAGE(G631:G689)</f>
        <v>79.543940677966077</v>
      </c>
      <c r="H692" s="15"/>
      <c r="I692" s="2"/>
      <c r="J692" s="18"/>
    </row>
    <row r="693" spans="1:10">
      <c r="E693" s="18"/>
    </row>
    <row r="694" spans="1:10">
      <c r="A694" s="28" t="s">
        <v>637</v>
      </c>
      <c r="B694" s="2">
        <v>250</v>
      </c>
      <c r="C694" s="121" t="s">
        <v>638</v>
      </c>
      <c r="D694" s="18">
        <v>30.323138628136299</v>
      </c>
      <c r="E694" s="18"/>
      <c r="F694" s="18"/>
      <c r="G694" s="18">
        <v>6.01</v>
      </c>
      <c r="H694" s="4" t="s">
        <v>639</v>
      </c>
      <c r="I694" s="2"/>
      <c r="J694" s="18"/>
    </row>
    <row r="695" spans="1:10">
      <c r="B695" s="2">
        <v>250</v>
      </c>
      <c r="C695" s="121" t="s">
        <v>640</v>
      </c>
      <c r="D695" s="18">
        <v>53.108151872552618</v>
      </c>
      <c r="E695" s="18"/>
      <c r="F695" s="18"/>
      <c r="G695" s="18">
        <v>8.86</v>
      </c>
      <c r="I695" s="2"/>
      <c r="J695" s="18"/>
    </row>
    <row r="696" spans="1:10">
      <c r="B696" s="2">
        <v>250</v>
      </c>
      <c r="C696" s="121" t="s">
        <v>641</v>
      </c>
      <c r="D696" s="18">
        <v>33.354613113272727</v>
      </c>
      <c r="E696" s="18"/>
      <c r="F696" s="18"/>
      <c r="G696" s="18">
        <v>6.64</v>
      </c>
      <c r="I696" s="2"/>
      <c r="J696" s="18"/>
    </row>
    <row r="697" spans="1:10">
      <c r="B697" s="2">
        <v>250</v>
      </c>
      <c r="C697" s="121" t="s">
        <v>642</v>
      </c>
      <c r="D697" s="18">
        <v>30.467095467854612</v>
      </c>
      <c r="E697" s="18"/>
      <c r="F697" s="18"/>
      <c r="G697" s="18">
        <v>5.0199999999999996</v>
      </c>
      <c r="I697" s="2"/>
      <c r="J697" s="18"/>
    </row>
    <row r="698" spans="1:10">
      <c r="B698" s="2">
        <v>250</v>
      </c>
      <c r="C698" s="121" t="s">
        <v>643</v>
      </c>
      <c r="D698" s="18">
        <v>33.982267716482049</v>
      </c>
      <c r="E698" s="18"/>
      <c r="F698" s="18"/>
      <c r="G698" s="18">
        <v>6.35</v>
      </c>
      <c r="I698" s="2"/>
      <c r="J698" s="18"/>
    </row>
    <row r="699" spans="1:10">
      <c r="B699" s="2">
        <v>250</v>
      </c>
      <c r="C699" s="121" t="s">
        <v>644</v>
      </c>
      <c r="D699" s="18">
        <v>25.878309425949617</v>
      </c>
      <c r="E699" s="18"/>
      <c r="F699" s="18"/>
      <c r="G699" s="18">
        <v>5.04</v>
      </c>
      <c r="I699" s="2"/>
      <c r="J699" s="18"/>
    </row>
    <row r="700" spans="1:10">
      <c r="B700" s="2">
        <v>250</v>
      </c>
      <c r="C700" s="121" t="s">
        <v>645</v>
      </c>
      <c r="D700" s="18">
        <v>44.614860577501751</v>
      </c>
      <c r="E700" s="18"/>
      <c r="F700" s="18"/>
      <c r="G700" s="18">
        <v>6.05</v>
      </c>
      <c r="I700" s="2"/>
      <c r="J700" s="18"/>
    </row>
    <row r="701" spans="1:10">
      <c r="B701" s="2">
        <v>250</v>
      </c>
      <c r="C701" s="121" t="s">
        <v>646</v>
      </c>
      <c r="D701" s="18">
        <v>33.063799761147664</v>
      </c>
      <c r="E701" s="18"/>
      <c r="F701" s="18"/>
      <c r="G701" s="18">
        <v>5.19</v>
      </c>
      <c r="I701" s="2"/>
      <c r="J701" s="18"/>
    </row>
    <row r="702" spans="1:10">
      <c r="B702" s="2">
        <v>250</v>
      </c>
      <c r="C702" s="121" t="s">
        <v>647</v>
      </c>
      <c r="D702" s="18">
        <v>37.511093105103257</v>
      </c>
      <c r="E702" s="18"/>
      <c r="F702" s="18"/>
      <c r="G702" s="18">
        <v>6.15</v>
      </c>
      <c r="I702" s="2"/>
      <c r="J702" s="18"/>
    </row>
    <row r="703" spans="1:10">
      <c r="B703" s="2">
        <v>250</v>
      </c>
      <c r="C703" s="121" t="s">
        <v>648</v>
      </c>
      <c r="D703" s="18">
        <v>36.793528313651549</v>
      </c>
      <c r="E703" s="18"/>
      <c r="F703" s="18"/>
      <c r="G703" s="18">
        <v>5.84</v>
      </c>
      <c r="I703" s="2"/>
      <c r="J703" s="18"/>
    </row>
    <row r="704" spans="1:10">
      <c r="A704" s="2" t="s">
        <v>649</v>
      </c>
      <c r="B704" s="2">
        <v>250</v>
      </c>
      <c r="C704" s="2" t="s">
        <v>650</v>
      </c>
      <c r="D704" s="18">
        <v>27.9</v>
      </c>
      <c r="E704" s="18">
        <v>2.16</v>
      </c>
      <c r="F704" s="18">
        <f>D704/E704</f>
        <v>12.916666666666664</v>
      </c>
      <c r="G704" s="18">
        <v>5.48</v>
      </c>
      <c r="H704" s="4" t="s">
        <v>651</v>
      </c>
      <c r="I704" s="2"/>
      <c r="J704" s="18"/>
    </row>
    <row r="705" spans="1:10">
      <c r="B705" s="2">
        <v>250</v>
      </c>
      <c r="C705" s="2" t="s">
        <v>652</v>
      </c>
      <c r="D705" s="18">
        <v>53.3</v>
      </c>
      <c r="E705" s="18">
        <v>0.75</v>
      </c>
      <c r="F705" s="18">
        <f>D705/E705</f>
        <v>71.066666666666663</v>
      </c>
      <c r="G705" s="18">
        <v>10.86</v>
      </c>
      <c r="I705" s="2"/>
      <c r="J705" s="18"/>
    </row>
    <row r="706" spans="1:10">
      <c r="B706" s="2">
        <v>250</v>
      </c>
      <c r="C706" s="2" t="s">
        <v>653</v>
      </c>
      <c r="D706" s="18">
        <v>90.91</v>
      </c>
      <c r="E706" s="18">
        <v>0.65</v>
      </c>
      <c r="F706" s="18">
        <f>D706/E706</f>
        <v>139.86153846153846</v>
      </c>
      <c r="G706" s="18">
        <v>7.8</v>
      </c>
      <c r="I706" s="2"/>
      <c r="J706" s="18"/>
    </row>
    <row r="707" spans="1:10">
      <c r="B707" s="2">
        <v>250</v>
      </c>
      <c r="C707" s="2" t="s">
        <v>654</v>
      </c>
      <c r="D707" s="18">
        <v>61.09</v>
      </c>
      <c r="E707" s="18"/>
      <c r="F707" s="18"/>
      <c r="G707" s="18">
        <v>7.41</v>
      </c>
      <c r="I707" s="2"/>
      <c r="J707" s="18"/>
    </row>
    <row r="708" spans="1:10">
      <c r="B708" s="2">
        <v>250</v>
      </c>
      <c r="C708" s="2" t="s">
        <v>655</v>
      </c>
      <c r="D708" s="18">
        <v>77.569999999999993</v>
      </c>
      <c r="E708" s="18">
        <v>0.92</v>
      </c>
      <c r="F708" s="18">
        <f t="shared" ref="F708:F737" si="16">D708/E708</f>
        <v>84.31521739130433</v>
      </c>
      <c r="G708" s="18">
        <v>68.3</v>
      </c>
      <c r="I708" s="2"/>
      <c r="J708" s="18"/>
    </row>
    <row r="709" spans="1:10">
      <c r="A709" s="120" t="s">
        <v>656</v>
      </c>
      <c r="B709" s="2">
        <v>250</v>
      </c>
      <c r="C709" s="2" t="s">
        <v>657</v>
      </c>
      <c r="D709" s="18">
        <v>45.67</v>
      </c>
      <c r="E709" s="18">
        <v>3.34</v>
      </c>
      <c r="F709" s="18">
        <f t="shared" si="16"/>
        <v>13.67365269461078</v>
      </c>
      <c r="G709" s="18">
        <v>48.16</v>
      </c>
      <c r="H709" s="4" t="s">
        <v>658</v>
      </c>
      <c r="I709" s="2"/>
      <c r="J709" s="18"/>
    </row>
    <row r="710" spans="1:10">
      <c r="A710" s="122" t="s">
        <v>659</v>
      </c>
      <c r="B710" s="2">
        <v>250</v>
      </c>
      <c r="C710" s="2" t="s">
        <v>660</v>
      </c>
      <c r="D710" s="18">
        <v>84.28</v>
      </c>
      <c r="E710" s="18">
        <v>3.52</v>
      </c>
      <c r="F710" s="18">
        <f t="shared" si="16"/>
        <v>23.94318181818182</v>
      </c>
      <c r="G710" s="18">
        <v>133.41</v>
      </c>
      <c r="I710" s="2"/>
      <c r="J710" s="18"/>
    </row>
    <row r="711" spans="1:10">
      <c r="A711" s="120"/>
      <c r="B711" s="2">
        <v>250</v>
      </c>
      <c r="C711" s="2" t="s">
        <v>661</v>
      </c>
      <c r="D711" s="18">
        <v>109.9</v>
      </c>
      <c r="E711" s="18">
        <v>3.89</v>
      </c>
      <c r="F711" s="18">
        <f t="shared" si="16"/>
        <v>28.251928020565554</v>
      </c>
      <c r="G711" s="18">
        <v>281.89999999999998</v>
      </c>
      <c r="I711" s="2"/>
      <c r="J711" s="18"/>
    </row>
    <row r="712" spans="1:10">
      <c r="A712" s="120"/>
      <c r="B712" s="2">
        <v>250</v>
      </c>
      <c r="C712" s="2" t="s">
        <v>662</v>
      </c>
      <c r="D712" s="18">
        <v>28.66</v>
      </c>
      <c r="E712" s="18">
        <v>2.91</v>
      </c>
      <c r="F712" s="18">
        <f t="shared" si="16"/>
        <v>9.8487972508591053</v>
      </c>
      <c r="G712" s="18">
        <v>28.27</v>
      </c>
      <c r="I712" s="2"/>
      <c r="J712" s="18"/>
    </row>
    <row r="713" spans="1:10">
      <c r="B713" s="2">
        <v>250</v>
      </c>
      <c r="C713" s="2" t="s">
        <v>663</v>
      </c>
      <c r="D713" s="18">
        <v>84.77</v>
      </c>
      <c r="E713" s="18">
        <v>3.67</v>
      </c>
      <c r="F713" s="18">
        <f t="shared" si="16"/>
        <v>23.098092643051771</v>
      </c>
      <c r="G713" s="18">
        <v>99.33</v>
      </c>
      <c r="I713" s="2"/>
      <c r="J713" s="18"/>
    </row>
    <row r="714" spans="1:10">
      <c r="B714" s="2">
        <v>250</v>
      </c>
      <c r="C714" s="2" t="s">
        <v>664</v>
      </c>
      <c r="D714" s="18">
        <v>49.6</v>
      </c>
      <c r="E714" s="18">
        <v>3.09</v>
      </c>
      <c r="F714" s="18">
        <f t="shared" si="16"/>
        <v>16.051779935275082</v>
      </c>
      <c r="G714" s="18">
        <v>156.4</v>
      </c>
      <c r="I714" s="2"/>
      <c r="J714" s="18"/>
    </row>
    <row r="715" spans="1:10">
      <c r="B715" s="2">
        <v>250</v>
      </c>
      <c r="C715" s="2" t="s">
        <v>665</v>
      </c>
      <c r="D715" s="18">
        <v>60.98</v>
      </c>
      <c r="E715" s="18">
        <v>3.21</v>
      </c>
      <c r="F715" s="18">
        <f t="shared" si="16"/>
        <v>18.996884735202492</v>
      </c>
      <c r="G715" s="18">
        <v>104.13</v>
      </c>
      <c r="I715" s="2"/>
      <c r="J715" s="18"/>
    </row>
    <row r="716" spans="1:10">
      <c r="B716" s="2">
        <v>250</v>
      </c>
      <c r="C716" s="2" t="s">
        <v>666</v>
      </c>
      <c r="D716" s="18">
        <v>53.82</v>
      </c>
      <c r="E716" s="18">
        <v>3.12</v>
      </c>
      <c r="F716" s="18">
        <f t="shared" si="16"/>
        <v>17.25</v>
      </c>
      <c r="G716" s="18">
        <v>84.95</v>
      </c>
      <c r="I716" s="2"/>
      <c r="J716" s="18"/>
    </row>
    <row r="717" spans="1:10">
      <c r="B717" s="2">
        <v>250</v>
      </c>
      <c r="C717" s="2" t="s">
        <v>667</v>
      </c>
      <c r="D717" s="18">
        <v>72.710000000000008</v>
      </c>
      <c r="E717" s="18">
        <v>3.36</v>
      </c>
      <c r="F717" s="18">
        <f t="shared" si="16"/>
        <v>21.639880952380956</v>
      </c>
      <c r="G717" s="18">
        <v>156.52000000000001</v>
      </c>
      <c r="I717" s="2"/>
      <c r="J717" s="18"/>
    </row>
    <row r="718" spans="1:10">
      <c r="B718" s="2">
        <v>250</v>
      </c>
      <c r="C718" s="2" t="s">
        <v>668</v>
      </c>
      <c r="D718" s="18">
        <v>57.05</v>
      </c>
      <c r="E718" s="18">
        <v>2.93</v>
      </c>
      <c r="F718" s="18">
        <f t="shared" si="16"/>
        <v>19.470989761092149</v>
      </c>
      <c r="G718" s="18">
        <v>171.07</v>
      </c>
      <c r="I718" s="2"/>
      <c r="J718" s="18"/>
    </row>
    <row r="719" spans="1:10">
      <c r="B719" s="2">
        <v>250</v>
      </c>
      <c r="C719" s="2" t="s">
        <v>669</v>
      </c>
      <c r="D719" s="18">
        <v>43.52</v>
      </c>
      <c r="E719" s="18">
        <v>2.88</v>
      </c>
      <c r="F719" s="18">
        <f t="shared" si="16"/>
        <v>15.111111111111112</v>
      </c>
      <c r="G719" s="18">
        <v>113.5</v>
      </c>
      <c r="I719" s="2"/>
      <c r="J719" s="18"/>
    </row>
    <row r="720" spans="1:10">
      <c r="B720" s="2">
        <v>250</v>
      </c>
      <c r="C720" s="2" t="s">
        <v>670</v>
      </c>
      <c r="D720" s="18">
        <v>51.02</v>
      </c>
      <c r="E720" s="18">
        <v>2.98</v>
      </c>
      <c r="F720" s="18">
        <f t="shared" si="16"/>
        <v>17.120805369127517</v>
      </c>
      <c r="G720" s="18">
        <v>122</v>
      </c>
      <c r="I720" s="2"/>
      <c r="J720" s="18"/>
    </row>
    <row r="721" spans="2:10">
      <c r="B721" s="2">
        <v>250</v>
      </c>
      <c r="C721" s="2" t="s">
        <v>671</v>
      </c>
      <c r="D721" s="18">
        <v>51.09</v>
      </c>
      <c r="E721" s="18">
        <v>2.75</v>
      </c>
      <c r="F721" s="18">
        <f t="shared" si="16"/>
        <v>18.578181818181818</v>
      </c>
      <c r="G721" s="18">
        <v>109.33</v>
      </c>
      <c r="I721" s="2"/>
      <c r="J721" s="18"/>
    </row>
    <row r="722" spans="2:10">
      <c r="B722" s="2">
        <v>250</v>
      </c>
      <c r="C722" s="2" t="s">
        <v>672</v>
      </c>
      <c r="D722" s="18">
        <v>41.8</v>
      </c>
      <c r="E722" s="18">
        <v>2.97</v>
      </c>
      <c r="F722" s="18">
        <f t="shared" si="16"/>
        <v>14.074074074074073</v>
      </c>
      <c r="G722" s="18">
        <v>25.15</v>
      </c>
      <c r="I722" s="2"/>
      <c r="J722" s="18"/>
    </row>
    <row r="723" spans="2:10">
      <c r="B723" s="2">
        <v>250</v>
      </c>
      <c r="C723" s="2" t="s">
        <v>673</v>
      </c>
      <c r="D723" s="18">
        <v>31.99</v>
      </c>
      <c r="E723" s="18">
        <v>3.14</v>
      </c>
      <c r="F723" s="18">
        <f t="shared" si="16"/>
        <v>10.187898089171973</v>
      </c>
      <c r="G723" s="18">
        <v>15.82</v>
      </c>
      <c r="I723" s="2"/>
      <c r="J723" s="18"/>
    </row>
    <row r="724" spans="2:10">
      <c r="B724" s="2">
        <v>250</v>
      </c>
      <c r="C724" s="2" t="s">
        <v>674</v>
      </c>
      <c r="D724" s="18">
        <v>31.49</v>
      </c>
      <c r="E724" s="18">
        <v>3.34</v>
      </c>
      <c r="F724" s="18">
        <f t="shared" si="16"/>
        <v>9.4281437125748511</v>
      </c>
      <c r="G724" s="18">
        <v>35.520000000000003</v>
      </c>
      <c r="I724" s="2"/>
      <c r="J724" s="18"/>
    </row>
    <row r="725" spans="2:10">
      <c r="B725" s="2">
        <v>250</v>
      </c>
      <c r="C725" s="2" t="s">
        <v>675</v>
      </c>
      <c r="D725" s="18">
        <v>46.06</v>
      </c>
      <c r="E725" s="18">
        <v>3.1</v>
      </c>
      <c r="F725" s="18">
        <f t="shared" si="16"/>
        <v>14.858064516129033</v>
      </c>
      <c r="G725" s="18">
        <v>48.66</v>
      </c>
      <c r="I725" s="2"/>
      <c r="J725" s="18"/>
    </row>
    <row r="726" spans="2:10">
      <c r="B726" s="2">
        <v>250</v>
      </c>
      <c r="C726" s="2" t="s">
        <v>676</v>
      </c>
      <c r="D726" s="18">
        <v>52.22</v>
      </c>
      <c r="E726" s="18">
        <v>3.13</v>
      </c>
      <c r="F726" s="18">
        <f t="shared" si="16"/>
        <v>16.683706070287538</v>
      </c>
      <c r="G726" s="18">
        <v>79.42</v>
      </c>
      <c r="I726" s="2"/>
      <c r="J726" s="18"/>
    </row>
    <row r="727" spans="2:10">
      <c r="B727" s="2">
        <v>250</v>
      </c>
      <c r="C727" s="2" t="s">
        <v>677</v>
      </c>
      <c r="D727" s="18">
        <v>56.63</v>
      </c>
      <c r="E727" s="18">
        <v>3.31</v>
      </c>
      <c r="F727" s="18">
        <f t="shared" si="16"/>
        <v>17.108761329305135</v>
      </c>
      <c r="G727" s="18">
        <v>55.97</v>
      </c>
      <c r="I727" s="2"/>
      <c r="J727" s="18"/>
    </row>
    <row r="728" spans="2:10">
      <c r="B728" s="2">
        <v>250</v>
      </c>
      <c r="C728" s="2" t="s">
        <v>678</v>
      </c>
      <c r="D728" s="18">
        <v>45.674999999999997</v>
      </c>
      <c r="E728" s="18">
        <v>0.95</v>
      </c>
      <c r="F728" s="18">
        <f t="shared" si="16"/>
        <v>48.078947368421055</v>
      </c>
      <c r="G728" s="18">
        <v>8.01</v>
      </c>
      <c r="H728" s="123"/>
      <c r="I728" s="2"/>
      <c r="J728" s="18"/>
    </row>
    <row r="729" spans="2:10">
      <c r="B729" s="2">
        <v>250</v>
      </c>
      <c r="C729" s="2" t="s">
        <v>679</v>
      </c>
      <c r="D729" s="18">
        <v>55.22</v>
      </c>
      <c r="E729" s="18">
        <v>1.1499999999999999</v>
      </c>
      <c r="F729" s="18">
        <f t="shared" si="16"/>
        <v>48.017391304347832</v>
      </c>
      <c r="G729" s="18">
        <v>5.73</v>
      </c>
      <c r="I729" s="2"/>
      <c r="J729" s="18"/>
    </row>
    <row r="730" spans="2:10">
      <c r="B730" s="2">
        <v>250</v>
      </c>
      <c r="C730" s="2" t="s">
        <v>680</v>
      </c>
      <c r="D730" s="18">
        <v>147</v>
      </c>
      <c r="E730" s="18">
        <v>4.3099999999999996</v>
      </c>
      <c r="F730" s="18">
        <f t="shared" si="16"/>
        <v>34.106728538283065</v>
      </c>
      <c r="G730" s="18">
        <v>323.3</v>
      </c>
      <c r="I730" s="2"/>
      <c r="J730" s="18"/>
    </row>
    <row r="731" spans="2:10">
      <c r="B731" s="2">
        <v>250</v>
      </c>
      <c r="C731" s="2" t="s">
        <v>681</v>
      </c>
      <c r="D731" s="18">
        <v>131</v>
      </c>
      <c r="E731" s="18">
        <v>3.83</v>
      </c>
      <c r="F731" s="18">
        <f t="shared" si="16"/>
        <v>34.203655352480418</v>
      </c>
      <c r="G731" s="18">
        <v>246.2</v>
      </c>
      <c r="I731" s="2"/>
      <c r="J731" s="18"/>
    </row>
    <row r="732" spans="2:10">
      <c r="B732" s="2">
        <v>250</v>
      </c>
      <c r="C732" s="2" t="s">
        <v>682</v>
      </c>
      <c r="D732" s="18">
        <v>121</v>
      </c>
      <c r="E732" s="18">
        <v>3.58</v>
      </c>
      <c r="F732" s="18">
        <f t="shared" si="16"/>
        <v>33.798882681564244</v>
      </c>
      <c r="G732" s="18">
        <v>218.1</v>
      </c>
      <c r="I732" s="2"/>
      <c r="J732" s="18"/>
    </row>
    <row r="733" spans="2:10">
      <c r="B733" s="2">
        <v>250</v>
      </c>
      <c r="C733" s="2" t="s">
        <v>683</v>
      </c>
      <c r="D733" s="18">
        <v>124</v>
      </c>
      <c r="E733" s="18">
        <v>3.61</v>
      </c>
      <c r="F733" s="18">
        <f t="shared" si="16"/>
        <v>34.34903047091413</v>
      </c>
      <c r="G733" s="18">
        <v>226.8</v>
      </c>
      <c r="I733" s="2"/>
      <c r="J733" s="18"/>
    </row>
    <row r="734" spans="2:10">
      <c r="B734" s="2">
        <v>250</v>
      </c>
      <c r="C734" s="2" t="s">
        <v>684</v>
      </c>
      <c r="D734" s="18">
        <v>124</v>
      </c>
      <c r="E734" s="18">
        <v>3.5</v>
      </c>
      <c r="F734" s="18">
        <f t="shared" si="16"/>
        <v>35.428571428571431</v>
      </c>
      <c r="G734" s="18">
        <v>156.19999999999999</v>
      </c>
      <c r="I734" s="2"/>
      <c r="J734" s="18"/>
    </row>
    <row r="735" spans="2:10">
      <c r="B735" s="2">
        <v>250</v>
      </c>
      <c r="C735" s="2" t="s">
        <v>685</v>
      </c>
      <c r="D735" s="18">
        <v>138</v>
      </c>
      <c r="E735" s="18">
        <v>3.18</v>
      </c>
      <c r="F735" s="18">
        <f t="shared" si="16"/>
        <v>43.39622641509434</v>
      </c>
      <c r="G735" s="18">
        <v>214.6</v>
      </c>
      <c r="I735" s="2"/>
      <c r="J735" s="18"/>
    </row>
    <row r="736" spans="2:10">
      <c r="B736" s="2">
        <v>250</v>
      </c>
      <c r="C736" s="2" t="s">
        <v>686</v>
      </c>
      <c r="D736" s="18">
        <v>108</v>
      </c>
      <c r="E736" s="18">
        <v>3.78</v>
      </c>
      <c r="F736" s="18">
        <f t="shared" si="16"/>
        <v>28.571428571428573</v>
      </c>
      <c r="G736" s="18">
        <v>146.69999999999999</v>
      </c>
      <c r="I736" s="2"/>
      <c r="J736" s="18"/>
    </row>
    <row r="737" spans="1:10">
      <c r="B737" s="2">
        <v>250</v>
      </c>
      <c r="C737" s="2" t="s">
        <v>687</v>
      </c>
      <c r="D737" s="18">
        <v>110</v>
      </c>
      <c r="E737" s="18">
        <v>3.27</v>
      </c>
      <c r="F737" s="18">
        <f t="shared" si="16"/>
        <v>33.63914373088685</v>
      </c>
      <c r="G737" s="18">
        <v>210</v>
      </c>
      <c r="I737" s="2"/>
      <c r="J737" s="18"/>
    </row>
    <row r="738" spans="1:10">
      <c r="C738" s="22" t="s">
        <v>26</v>
      </c>
      <c r="D738" s="23">
        <f>MIN(D694:D737)</f>
        <v>25.878309425949617</v>
      </c>
      <c r="E738" s="23">
        <f>MIN(E694:E737)</f>
        <v>0.65</v>
      </c>
      <c r="F738" s="23">
        <f>MIN(F694:F737)</f>
        <v>9.4281437125748511</v>
      </c>
      <c r="G738" s="23">
        <f>MIN(G694:G737)</f>
        <v>5.0199999999999996</v>
      </c>
      <c r="I738" s="2"/>
      <c r="J738" s="18"/>
    </row>
    <row r="739" spans="1:10">
      <c r="C739" s="22" t="s">
        <v>27</v>
      </c>
      <c r="D739" s="23">
        <f>MAX(D694:D737)</f>
        <v>147</v>
      </c>
      <c r="E739" s="23">
        <f>MAX(E694:E737)</f>
        <v>4.3099999999999996</v>
      </c>
      <c r="F739" s="23">
        <f>MAX(F694:F737)</f>
        <v>139.86153846153846</v>
      </c>
      <c r="G739" s="23">
        <f>MAX(G694:G737)</f>
        <v>323.3</v>
      </c>
      <c r="I739" s="2"/>
      <c r="J739" s="18"/>
    </row>
    <row r="740" spans="1:10" s="27" customFormat="1">
      <c r="A740" s="13"/>
      <c r="B740" s="13"/>
      <c r="C740" s="22" t="s">
        <v>28</v>
      </c>
      <c r="D740" s="23">
        <f>AVERAGE(D694:D737)</f>
        <v>64.250496772310271</v>
      </c>
      <c r="E740" s="23">
        <f>AVERAGE(E694:E737)</f>
        <v>2.9175757575757579</v>
      </c>
      <c r="F740" s="23">
        <f>AVERAGE(F694:F737)</f>
        <v>30.518970574222752</v>
      </c>
      <c r="G740" s="23">
        <f>AVERAGE(G694:G737)</f>
        <v>86.048863636363635</v>
      </c>
      <c r="H740" s="15"/>
    </row>
    <row r="741" spans="1:10">
      <c r="E741" s="18"/>
    </row>
    <row r="742" spans="1:10">
      <c r="A742" s="124" t="s">
        <v>688</v>
      </c>
      <c r="B742" s="30">
        <v>260</v>
      </c>
      <c r="C742" s="2" t="s">
        <v>689</v>
      </c>
      <c r="D742" s="18">
        <v>107</v>
      </c>
      <c r="E742" s="18">
        <v>6.31</v>
      </c>
      <c r="F742" s="18">
        <f t="shared" ref="F742:F747" si="17">D742/E742</f>
        <v>16.957210776545168</v>
      </c>
      <c r="G742" s="18">
        <v>389.6</v>
      </c>
      <c r="H742" s="4" t="s">
        <v>690</v>
      </c>
      <c r="I742" s="2"/>
      <c r="J742" s="18"/>
    </row>
    <row r="743" spans="1:10">
      <c r="B743" s="30">
        <v>260</v>
      </c>
      <c r="C743" s="2" t="s">
        <v>691</v>
      </c>
      <c r="D743" s="18">
        <v>41.12</v>
      </c>
      <c r="E743" s="18">
        <v>1.52</v>
      </c>
      <c r="F743" s="18">
        <f t="shared" si="17"/>
        <v>27.052631578947366</v>
      </c>
      <c r="G743" s="18">
        <v>63.64</v>
      </c>
      <c r="I743" s="2"/>
      <c r="J743" s="18"/>
    </row>
    <row r="744" spans="1:10">
      <c r="B744" s="30">
        <v>260</v>
      </c>
      <c r="C744" s="2" t="s">
        <v>692</v>
      </c>
      <c r="D744" s="18">
        <v>65.87</v>
      </c>
      <c r="E744" s="18">
        <v>2.4</v>
      </c>
      <c r="F744" s="18">
        <f t="shared" si="17"/>
        <v>27.445833333333336</v>
      </c>
      <c r="G744" s="18">
        <v>176.8</v>
      </c>
      <c r="I744" s="2"/>
      <c r="J744" s="18"/>
    </row>
    <row r="745" spans="1:10">
      <c r="B745" s="30">
        <v>260</v>
      </c>
      <c r="C745" s="2" t="s">
        <v>693</v>
      </c>
      <c r="D745" s="18">
        <v>104.7</v>
      </c>
      <c r="E745" s="18">
        <v>4.9400000000000004</v>
      </c>
      <c r="F745" s="18">
        <f t="shared" si="17"/>
        <v>21.194331983805668</v>
      </c>
      <c r="G745" s="18">
        <v>305.5</v>
      </c>
      <c r="I745" s="2"/>
      <c r="J745" s="18"/>
    </row>
    <row r="746" spans="1:10">
      <c r="B746" s="30">
        <v>260</v>
      </c>
      <c r="C746" s="2" t="s">
        <v>694</v>
      </c>
      <c r="D746" s="18">
        <v>97.8</v>
      </c>
      <c r="E746" s="18">
        <v>9.41</v>
      </c>
      <c r="F746" s="18">
        <f t="shared" si="17"/>
        <v>10.393198724760893</v>
      </c>
      <c r="G746" s="18">
        <v>991.4</v>
      </c>
      <c r="I746" s="2"/>
      <c r="J746" s="18"/>
    </row>
    <row r="747" spans="1:10">
      <c r="B747" s="30">
        <v>260</v>
      </c>
      <c r="C747" s="2" t="s">
        <v>695</v>
      </c>
      <c r="D747" s="18">
        <v>131.9</v>
      </c>
      <c r="E747" s="18">
        <v>10.32</v>
      </c>
      <c r="F747" s="18">
        <f t="shared" si="17"/>
        <v>12.781007751937985</v>
      </c>
      <c r="G747" s="18">
        <v>1376</v>
      </c>
      <c r="I747" s="2"/>
      <c r="J747" s="18"/>
    </row>
    <row r="748" spans="1:10">
      <c r="B748" s="30"/>
      <c r="C748" s="22" t="s">
        <v>26</v>
      </c>
      <c r="D748" s="23">
        <f>MIN(D742:D747)</f>
        <v>41.12</v>
      </c>
      <c r="E748" s="23">
        <f>MIN(E742:E747)</f>
        <v>1.52</v>
      </c>
      <c r="F748" s="23">
        <f>MIN(F742:F747)</f>
        <v>10.393198724760893</v>
      </c>
      <c r="G748" s="23">
        <f>MIN(G742:G747)</f>
        <v>63.64</v>
      </c>
      <c r="I748" s="2"/>
      <c r="J748" s="18"/>
    </row>
    <row r="749" spans="1:10">
      <c r="B749" s="30"/>
      <c r="C749" s="22" t="s">
        <v>27</v>
      </c>
      <c r="D749" s="23">
        <f>MAX(D742:D747)</f>
        <v>131.9</v>
      </c>
      <c r="E749" s="23">
        <f>MAX(E742:E747)</f>
        <v>10.32</v>
      </c>
      <c r="F749" s="23">
        <f>MAX(F742:F747)</f>
        <v>27.445833333333336</v>
      </c>
      <c r="G749" s="23">
        <f>MAX(G742:G747)</f>
        <v>1376</v>
      </c>
      <c r="I749" s="2"/>
      <c r="J749" s="18"/>
    </row>
    <row r="750" spans="1:10" s="27" customFormat="1">
      <c r="A750" s="13"/>
      <c r="B750" s="125"/>
      <c r="C750" s="22" t="s">
        <v>28</v>
      </c>
      <c r="D750" s="23">
        <f>AVERAGE(D742:D747)</f>
        <v>91.398333333333326</v>
      </c>
      <c r="E750" s="23">
        <f>AVERAGE(E742:E747)</f>
        <v>5.8166666666666673</v>
      </c>
      <c r="F750" s="23">
        <f>AVERAGE(F742:F747)</f>
        <v>19.304035691555072</v>
      </c>
      <c r="G750" s="23">
        <f>AVERAGE(G742:G747)</f>
        <v>550.49</v>
      </c>
      <c r="H750" s="15"/>
      <c r="I750" s="126"/>
      <c r="J750" s="127"/>
    </row>
    <row r="751" spans="1:10" s="27" customFormat="1">
      <c r="A751" s="13"/>
      <c r="B751" s="125"/>
      <c r="C751" s="22"/>
      <c r="D751" s="23"/>
      <c r="E751" s="23"/>
      <c r="F751" s="23"/>
      <c r="G751" s="23"/>
      <c r="H751" s="15"/>
      <c r="I751" s="126"/>
      <c r="J751" s="127"/>
    </row>
    <row r="752" spans="1:10" s="27" customFormat="1">
      <c r="A752" s="2" t="s">
        <v>696</v>
      </c>
      <c r="B752" s="30">
        <v>325</v>
      </c>
      <c r="C752" s="2" t="s">
        <v>697</v>
      </c>
      <c r="D752" s="18">
        <v>258.38</v>
      </c>
      <c r="E752" s="18">
        <v>4.5599999999999996</v>
      </c>
      <c r="F752" s="18">
        <f t="shared" ref="F752:F758" si="18">D752/E752</f>
        <v>56.662280701754391</v>
      </c>
      <c r="G752" s="18">
        <v>559</v>
      </c>
      <c r="H752" s="4" t="s">
        <v>698</v>
      </c>
      <c r="I752" s="126"/>
      <c r="J752" s="127"/>
    </row>
    <row r="753" spans="1:10" s="27" customFormat="1">
      <c r="A753" s="13"/>
      <c r="B753" s="30">
        <v>325</v>
      </c>
      <c r="C753" s="2" t="s">
        <v>699</v>
      </c>
      <c r="D753" s="18">
        <v>322.11</v>
      </c>
      <c r="E753" s="18">
        <v>3.05</v>
      </c>
      <c r="F753" s="18">
        <f t="shared" si="18"/>
        <v>105.60983606557379</v>
      </c>
      <c r="G753" s="18">
        <v>811.6</v>
      </c>
      <c r="H753" s="15"/>
      <c r="I753" s="126"/>
      <c r="J753" s="127"/>
    </row>
    <row r="754" spans="1:10" s="27" customFormat="1">
      <c r="A754" s="13"/>
      <c r="B754" s="30">
        <v>325</v>
      </c>
      <c r="C754" s="2" t="s">
        <v>700</v>
      </c>
      <c r="D754" s="18">
        <v>484.03</v>
      </c>
      <c r="E754" s="18">
        <v>4.8899999999999997</v>
      </c>
      <c r="F754" s="18">
        <f t="shared" si="18"/>
        <v>98.983640081799592</v>
      </c>
      <c r="G754" s="18">
        <v>1213.2</v>
      </c>
      <c r="H754" s="15"/>
      <c r="I754" s="126"/>
      <c r="J754" s="127"/>
    </row>
    <row r="755" spans="1:10" s="27" customFormat="1">
      <c r="A755" s="13"/>
      <c r="B755" s="30">
        <v>325</v>
      </c>
      <c r="C755" s="2" t="s">
        <v>701</v>
      </c>
      <c r="D755" s="18">
        <v>387.92</v>
      </c>
      <c r="E755" s="18">
        <v>4.6900000000000004</v>
      </c>
      <c r="F755" s="18">
        <f t="shared" si="18"/>
        <v>82.712153518123671</v>
      </c>
      <c r="G755" s="18">
        <v>1018.6</v>
      </c>
      <c r="H755" s="15"/>
      <c r="I755" s="126"/>
      <c r="J755" s="127"/>
    </row>
    <row r="756" spans="1:10" s="27" customFormat="1">
      <c r="A756" s="13"/>
      <c r="B756" s="30">
        <v>325</v>
      </c>
      <c r="C756" s="2" t="s">
        <v>702</v>
      </c>
      <c r="D756" s="18">
        <v>332.52</v>
      </c>
      <c r="E756" s="18">
        <v>4.5599999999999996</v>
      </c>
      <c r="F756" s="18">
        <f t="shared" si="18"/>
        <v>72.921052631578945</v>
      </c>
      <c r="G756" s="18">
        <v>958.8</v>
      </c>
      <c r="H756" s="15"/>
      <c r="I756" s="126"/>
      <c r="J756" s="127"/>
    </row>
    <row r="757" spans="1:10" s="27" customFormat="1">
      <c r="A757" s="13"/>
      <c r="B757" s="30">
        <v>325</v>
      </c>
      <c r="C757" s="2" t="s">
        <v>703</v>
      </c>
      <c r="D757" s="18">
        <v>219.94</v>
      </c>
      <c r="E757" s="18">
        <v>4.0199999999999996</v>
      </c>
      <c r="F757" s="18">
        <f t="shared" si="18"/>
        <v>54.711442786069654</v>
      </c>
      <c r="G757" s="18">
        <v>495.1</v>
      </c>
      <c r="H757" s="15"/>
      <c r="I757" s="126"/>
      <c r="J757" s="127"/>
    </row>
    <row r="758" spans="1:10" s="27" customFormat="1">
      <c r="A758" s="13"/>
      <c r="B758" s="30">
        <v>325</v>
      </c>
      <c r="C758" s="2" t="s">
        <v>704</v>
      </c>
      <c r="D758" s="18">
        <v>174.5</v>
      </c>
      <c r="E758" s="18">
        <v>3.79</v>
      </c>
      <c r="F758" s="18">
        <f t="shared" si="18"/>
        <v>46.042216358839049</v>
      </c>
      <c r="G758" s="18">
        <v>319.7</v>
      </c>
      <c r="H758" s="15"/>
      <c r="I758" s="126"/>
      <c r="J758" s="127"/>
    </row>
    <row r="759" spans="1:10" s="27" customFormat="1">
      <c r="A759" s="13"/>
      <c r="B759" s="125"/>
      <c r="C759" s="22" t="s">
        <v>26</v>
      </c>
      <c r="D759" s="23">
        <f>MIN(D752:D758)</f>
        <v>174.5</v>
      </c>
      <c r="E759" s="23">
        <f>MIN(E752:E758)</f>
        <v>3.05</v>
      </c>
      <c r="F759" s="23">
        <f>MIN(F752:F758)</f>
        <v>46.042216358839049</v>
      </c>
      <c r="G759" s="23">
        <f>MIN(G752:G758)</f>
        <v>319.7</v>
      </c>
      <c r="H759" s="15"/>
      <c r="I759" s="126"/>
      <c r="J759" s="127"/>
    </row>
    <row r="760" spans="1:10">
      <c r="B760" s="30"/>
      <c r="C760" s="22" t="s">
        <v>27</v>
      </c>
      <c r="D760" s="23">
        <f>MAX(D752:D758)</f>
        <v>484.03</v>
      </c>
      <c r="E760" s="23">
        <f>MAX(E752:E758)</f>
        <v>4.8899999999999997</v>
      </c>
      <c r="F760" s="23">
        <f>MAX(F752:F758)</f>
        <v>105.60983606557379</v>
      </c>
      <c r="G760" s="23">
        <f>MAX(G752:G758)</f>
        <v>1213.2</v>
      </c>
      <c r="I760" s="126"/>
      <c r="J760" s="127"/>
    </row>
    <row r="761" spans="1:10">
      <c r="B761" s="30"/>
      <c r="C761" s="22" t="s">
        <v>28</v>
      </c>
      <c r="D761" s="23">
        <f>AVERAGE(D752:D758)</f>
        <v>311.34285714285716</v>
      </c>
      <c r="E761" s="23">
        <f>AVERAGE(E752:E758)</f>
        <v>4.2228571428571424</v>
      </c>
      <c r="F761" s="23">
        <f>AVERAGE(F752:F758)</f>
        <v>73.948946020534166</v>
      </c>
      <c r="G761" s="23">
        <f>AVERAGE(G752:G758)</f>
        <v>768</v>
      </c>
      <c r="I761" s="126"/>
      <c r="J761" s="127"/>
    </row>
    <row r="762" spans="1:10">
      <c r="B762" s="30"/>
      <c r="C762" s="22"/>
      <c r="D762" s="23"/>
      <c r="E762" s="23"/>
      <c r="F762" s="23"/>
      <c r="G762" s="23"/>
      <c r="I762" s="126"/>
      <c r="J762" s="127"/>
    </row>
    <row r="763" spans="1:10">
      <c r="A763" s="2" t="s">
        <v>696</v>
      </c>
      <c r="B763" s="30">
        <v>330</v>
      </c>
      <c r="C763" s="2" t="s">
        <v>705</v>
      </c>
      <c r="D763" s="18">
        <v>93.1</v>
      </c>
      <c r="E763" s="18">
        <v>1.75</v>
      </c>
      <c r="F763" s="18">
        <f>D763/E763</f>
        <v>53.199999999999996</v>
      </c>
      <c r="G763" s="18">
        <v>36.700000000000003</v>
      </c>
      <c r="H763" s="4" t="s">
        <v>706</v>
      </c>
      <c r="I763" s="126"/>
      <c r="J763" s="127"/>
    </row>
    <row r="764" spans="1:10">
      <c r="B764" s="30">
        <v>330</v>
      </c>
      <c r="C764" s="2" t="s">
        <v>707</v>
      </c>
      <c r="D764" s="18">
        <v>132.28</v>
      </c>
      <c r="E764" s="18">
        <v>1.94</v>
      </c>
      <c r="F764" s="18">
        <f t="shared" ref="F764:F769" si="19">D764/E764</f>
        <v>68.185567010309285</v>
      </c>
      <c r="G764" s="18">
        <v>42.4</v>
      </c>
      <c r="I764" s="126"/>
      <c r="J764" s="127"/>
    </row>
    <row r="765" spans="1:10">
      <c r="B765" s="30">
        <v>330</v>
      </c>
      <c r="C765" s="2" t="s">
        <v>708</v>
      </c>
      <c r="D765" s="18">
        <v>114.07</v>
      </c>
      <c r="E765" s="18">
        <v>2.04</v>
      </c>
      <c r="F765" s="18">
        <f t="shared" si="19"/>
        <v>55.916666666666664</v>
      </c>
      <c r="G765" s="18">
        <v>48.3</v>
      </c>
      <c r="I765" s="126"/>
      <c r="J765" s="127"/>
    </row>
    <row r="766" spans="1:10">
      <c r="B766" s="30">
        <v>330</v>
      </c>
      <c r="C766" s="2" t="s">
        <v>709</v>
      </c>
      <c r="D766" s="18">
        <v>105.69</v>
      </c>
      <c r="E766" s="18">
        <v>1.95</v>
      </c>
      <c r="F766" s="18">
        <f t="shared" si="19"/>
        <v>54.2</v>
      </c>
      <c r="G766" s="18">
        <v>38.299999999999997</v>
      </c>
      <c r="I766" s="126"/>
      <c r="J766" s="127"/>
    </row>
    <row r="767" spans="1:10">
      <c r="B767" s="30">
        <v>330</v>
      </c>
      <c r="C767" s="2" t="s">
        <v>710</v>
      </c>
      <c r="D767" s="18">
        <v>100.41</v>
      </c>
      <c r="E767" s="18">
        <v>1.91</v>
      </c>
      <c r="F767" s="18">
        <f t="shared" si="19"/>
        <v>52.57068062827225</v>
      </c>
      <c r="G767" s="18">
        <v>37.200000000000003</v>
      </c>
      <c r="I767" s="126"/>
      <c r="J767" s="127"/>
    </row>
    <row r="768" spans="1:10">
      <c r="B768" s="30">
        <v>330</v>
      </c>
      <c r="C768" s="2" t="s">
        <v>711</v>
      </c>
      <c r="D768" s="18">
        <v>98.47</v>
      </c>
      <c r="E768" s="18">
        <v>1.83</v>
      </c>
      <c r="F768" s="18">
        <f t="shared" si="19"/>
        <v>53.808743169398902</v>
      </c>
      <c r="G768" s="18">
        <v>36.299999999999997</v>
      </c>
      <c r="I768" s="126"/>
      <c r="J768" s="127"/>
    </row>
    <row r="769" spans="1:10">
      <c r="B769" s="30">
        <v>330</v>
      </c>
      <c r="C769" s="2" t="s">
        <v>712</v>
      </c>
      <c r="D769" s="18">
        <v>97.82</v>
      </c>
      <c r="E769" s="18">
        <v>1.85</v>
      </c>
      <c r="F769" s="18">
        <f t="shared" si="19"/>
        <v>52.875675675675673</v>
      </c>
      <c r="G769" s="18">
        <v>36.9</v>
      </c>
      <c r="I769" s="126"/>
      <c r="J769" s="127"/>
    </row>
    <row r="770" spans="1:10">
      <c r="B770" s="30"/>
      <c r="C770" s="22" t="s">
        <v>26</v>
      </c>
      <c r="D770" s="23">
        <f>MIN(D763:D769)</f>
        <v>93.1</v>
      </c>
      <c r="E770" s="23">
        <f t="shared" ref="E770:G770" si="20">MIN(E763:E769)</f>
        <v>1.75</v>
      </c>
      <c r="F770" s="23">
        <f t="shared" si="20"/>
        <v>52.57068062827225</v>
      </c>
      <c r="G770" s="23">
        <f t="shared" si="20"/>
        <v>36.299999999999997</v>
      </c>
      <c r="I770" s="126"/>
      <c r="J770" s="127"/>
    </row>
    <row r="771" spans="1:10">
      <c r="B771" s="30"/>
      <c r="C771" s="22" t="s">
        <v>27</v>
      </c>
      <c r="D771" s="23">
        <f>MAX(D763:D769)</f>
        <v>132.28</v>
      </c>
      <c r="E771" s="23">
        <f t="shared" ref="E771:G771" si="21">MAX(E763:E769)</f>
        <v>2.04</v>
      </c>
      <c r="F771" s="23">
        <f t="shared" si="21"/>
        <v>68.185567010309285</v>
      </c>
      <c r="G771" s="23">
        <f t="shared" si="21"/>
        <v>48.3</v>
      </c>
      <c r="I771" s="126"/>
      <c r="J771" s="127"/>
    </row>
    <row r="772" spans="1:10">
      <c r="B772" s="30"/>
      <c r="C772" s="22" t="s">
        <v>28</v>
      </c>
      <c r="D772" s="23">
        <f>AVERAGE(D763:D769)</f>
        <v>105.97714285714285</v>
      </c>
      <c r="E772" s="23">
        <f t="shared" ref="E772:G772" si="22">AVERAGE(E763:E769)</f>
        <v>1.8957142857142857</v>
      </c>
      <c r="F772" s="23">
        <f t="shared" si="22"/>
        <v>55.822476164331825</v>
      </c>
      <c r="G772" s="23">
        <f t="shared" si="22"/>
        <v>39.442857142857136</v>
      </c>
      <c r="I772" s="126"/>
      <c r="J772" s="127"/>
    </row>
    <row r="773" spans="1:10">
      <c r="B773" s="30"/>
      <c r="E773" s="18"/>
      <c r="I773" s="126"/>
      <c r="J773" s="127"/>
    </row>
    <row r="774" spans="1:10">
      <c r="A774" s="28" t="s">
        <v>713</v>
      </c>
      <c r="B774" s="2">
        <v>360</v>
      </c>
      <c r="C774" s="2" t="s">
        <v>714</v>
      </c>
      <c r="D774" s="18">
        <v>276</v>
      </c>
      <c r="E774" s="18"/>
      <c r="F774" s="18"/>
      <c r="G774" s="18">
        <v>56</v>
      </c>
      <c r="H774" s="4" t="s">
        <v>715</v>
      </c>
      <c r="I774" s="2"/>
      <c r="J774" s="18"/>
    </row>
    <row r="775" spans="1:10">
      <c r="B775" s="2">
        <v>360</v>
      </c>
      <c r="C775" s="2" t="s">
        <v>716</v>
      </c>
      <c r="D775" s="18">
        <v>291</v>
      </c>
      <c r="E775" s="18"/>
      <c r="F775" s="18"/>
      <c r="G775" s="18">
        <v>70</v>
      </c>
      <c r="I775" s="2"/>
      <c r="J775" s="18"/>
    </row>
    <row r="776" spans="1:10">
      <c r="B776" s="2">
        <v>360</v>
      </c>
      <c r="C776" s="2" t="s">
        <v>717</v>
      </c>
      <c r="D776" s="18">
        <v>275</v>
      </c>
      <c r="E776" s="18"/>
      <c r="F776" s="18"/>
      <c r="G776" s="18">
        <v>55</v>
      </c>
      <c r="I776" s="2"/>
      <c r="J776" s="18"/>
    </row>
    <row r="777" spans="1:10">
      <c r="B777" s="2">
        <v>360</v>
      </c>
      <c r="C777" s="2" t="s">
        <v>718</v>
      </c>
      <c r="D777" s="18">
        <v>1047</v>
      </c>
      <c r="E777" s="18"/>
      <c r="F777" s="18"/>
      <c r="G777" s="18">
        <v>259</v>
      </c>
      <c r="I777" s="2"/>
      <c r="J777" s="18"/>
    </row>
    <row r="778" spans="1:10">
      <c r="B778" s="2">
        <v>360</v>
      </c>
      <c r="C778" s="2" t="s">
        <v>719</v>
      </c>
      <c r="D778" s="18">
        <v>877</v>
      </c>
      <c r="E778" s="18"/>
      <c r="F778" s="18"/>
      <c r="G778" s="18">
        <v>275</v>
      </c>
      <c r="I778" s="2"/>
      <c r="J778" s="18"/>
    </row>
    <row r="779" spans="1:10">
      <c r="B779" s="2">
        <v>360</v>
      </c>
      <c r="C779" s="2" t="s">
        <v>720</v>
      </c>
      <c r="D779" s="18">
        <v>958</v>
      </c>
      <c r="E779" s="18"/>
      <c r="F779" s="18"/>
      <c r="G779" s="18">
        <v>285</v>
      </c>
      <c r="I779" s="2"/>
      <c r="J779" s="18"/>
    </row>
    <row r="780" spans="1:10">
      <c r="B780" s="2">
        <v>360</v>
      </c>
      <c r="C780" s="2" t="s">
        <v>721</v>
      </c>
      <c r="D780" s="18">
        <v>389</v>
      </c>
      <c r="E780" s="18"/>
      <c r="F780" s="18"/>
      <c r="G780" s="18">
        <v>135</v>
      </c>
      <c r="I780" s="2"/>
      <c r="J780" s="18"/>
    </row>
    <row r="781" spans="1:10" s="27" customFormat="1">
      <c r="A781" s="128" t="s">
        <v>722</v>
      </c>
      <c r="B781" s="2">
        <v>360</v>
      </c>
      <c r="C781" s="121" t="s">
        <v>723</v>
      </c>
      <c r="D781" s="18">
        <v>350.3</v>
      </c>
      <c r="E781" s="25"/>
      <c r="F781" s="25"/>
      <c r="G781" s="104">
        <v>156.9</v>
      </c>
      <c r="H781" s="4" t="s">
        <v>724</v>
      </c>
      <c r="I781" s="129"/>
      <c r="J781" s="130"/>
    </row>
    <row r="782" spans="1:10" s="27" customFormat="1">
      <c r="A782" s="13"/>
      <c r="B782" s="2">
        <v>360</v>
      </c>
      <c r="C782" s="121" t="s">
        <v>725</v>
      </c>
      <c r="D782" s="18">
        <v>443.4</v>
      </c>
      <c r="E782" s="25"/>
      <c r="F782" s="25"/>
      <c r="G782" s="104">
        <v>110.5</v>
      </c>
      <c r="H782" s="15"/>
      <c r="I782" s="129"/>
      <c r="J782" s="130"/>
    </row>
    <row r="783" spans="1:10" s="27" customFormat="1">
      <c r="A783" s="13"/>
      <c r="B783" s="2">
        <v>360</v>
      </c>
      <c r="C783" s="121" t="s">
        <v>726</v>
      </c>
      <c r="D783" s="18">
        <v>1064.9000000000001</v>
      </c>
      <c r="E783" s="25"/>
      <c r="F783" s="25"/>
      <c r="G783" s="104">
        <v>466.8</v>
      </c>
      <c r="H783" s="15"/>
      <c r="I783" s="129"/>
      <c r="J783" s="130"/>
    </row>
    <row r="784" spans="1:10" s="27" customFormat="1">
      <c r="A784" s="13"/>
      <c r="B784" s="2">
        <v>360</v>
      </c>
      <c r="C784" s="121" t="s">
        <v>727</v>
      </c>
      <c r="D784" s="18">
        <v>794.4</v>
      </c>
      <c r="E784" s="25"/>
      <c r="F784" s="25"/>
      <c r="G784" s="104">
        <v>223.8</v>
      </c>
      <c r="H784" s="15"/>
      <c r="I784" s="129"/>
      <c r="J784" s="130"/>
    </row>
    <row r="785" spans="1:10" s="27" customFormat="1">
      <c r="A785" s="13"/>
      <c r="B785" s="2">
        <v>360</v>
      </c>
      <c r="C785" s="121" t="s">
        <v>728</v>
      </c>
      <c r="D785" s="18">
        <v>241</v>
      </c>
      <c r="E785" s="25"/>
      <c r="F785" s="25"/>
      <c r="G785" s="104">
        <v>117.8</v>
      </c>
      <c r="H785" s="15"/>
      <c r="I785" s="129"/>
      <c r="J785" s="130"/>
    </row>
    <row r="786" spans="1:10">
      <c r="A786" s="2" t="s">
        <v>729</v>
      </c>
      <c r="B786" s="2">
        <v>360</v>
      </c>
      <c r="C786" s="2" t="s">
        <v>730</v>
      </c>
      <c r="D786" s="18">
        <v>122.7</v>
      </c>
      <c r="E786" s="18"/>
      <c r="F786" s="18"/>
      <c r="G786" s="18">
        <v>15.63</v>
      </c>
      <c r="H786" s="4" t="s">
        <v>731</v>
      </c>
      <c r="I786" s="2"/>
      <c r="J786" s="18"/>
    </row>
    <row r="787" spans="1:10">
      <c r="B787" s="2">
        <v>360</v>
      </c>
      <c r="C787" s="2" t="s">
        <v>732</v>
      </c>
      <c r="D787" s="18">
        <v>123</v>
      </c>
      <c r="E787" s="18"/>
      <c r="F787" s="18"/>
      <c r="G787" s="18">
        <v>17.54</v>
      </c>
      <c r="I787" s="2"/>
      <c r="J787" s="18"/>
    </row>
    <row r="788" spans="1:10">
      <c r="B788" s="2">
        <v>360</v>
      </c>
      <c r="C788" s="2" t="s">
        <v>733</v>
      </c>
      <c r="D788" s="18">
        <v>112</v>
      </c>
      <c r="E788" s="18"/>
      <c r="F788" s="18"/>
      <c r="G788" s="18">
        <v>15.47</v>
      </c>
      <c r="I788" s="2"/>
      <c r="J788" s="18"/>
    </row>
    <row r="789" spans="1:10">
      <c r="B789" s="2">
        <v>360</v>
      </c>
      <c r="C789" s="2" t="s">
        <v>734</v>
      </c>
      <c r="D789" s="18">
        <v>119</v>
      </c>
      <c r="E789" s="18"/>
      <c r="F789" s="18"/>
      <c r="G789" s="18">
        <v>16.36</v>
      </c>
      <c r="I789" s="2"/>
      <c r="J789" s="18"/>
    </row>
    <row r="790" spans="1:10">
      <c r="B790" s="2">
        <v>360</v>
      </c>
      <c r="C790" s="2" t="s">
        <v>735</v>
      </c>
      <c r="D790" s="18">
        <v>138</v>
      </c>
      <c r="E790" s="18"/>
      <c r="F790" s="18"/>
      <c r="G790" s="18">
        <v>21.18</v>
      </c>
      <c r="I790" s="2"/>
      <c r="J790" s="18"/>
    </row>
    <row r="791" spans="1:10">
      <c r="B791" s="2">
        <v>360</v>
      </c>
      <c r="C791" s="2" t="s">
        <v>736</v>
      </c>
      <c r="D791" s="18">
        <v>171</v>
      </c>
      <c r="E791" s="18"/>
      <c r="F791" s="18"/>
      <c r="G791" s="18">
        <v>16.399999999999999</v>
      </c>
      <c r="I791" s="2"/>
      <c r="J791" s="18"/>
    </row>
    <row r="792" spans="1:10">
      <c r="B792" s="2">
        <v>360</v>
      </c>
      <c r="C792" s="2" t="s">
        <v>737</v>
      </c>
      <c r="D792" s="18">
        <v>183</v>
      </c>
      <c r="E792" s="18"/>
      <c r="F792" s="18"/>
      <c r="G792" s="18">
        <v>35.97</v>
      </c>
      <c r="I792" s="2"/>
      <c r="J792" s="18"/>
    </row>
    <row r="793" spans="1:10">
      <c r="B793" s="2">
        <v>360</v>
      </c>
      <c r="C793" s="2" t="s">
        <v>738</v>
      </c>
      <c r="D793" s="18">
        <v>159</v>
      </c>
      <c r="E793" s="18"/>
      <c r="F793" s="18"/>
      <c r="G793" s="18">
        <v>15.18</v>
      </c>
      <c r="I793" s="2"/>
      <c r="J793" s="18"/>
    </row>
    <row r="794" spans="1:10">
      <c r="B794" s="2">
        <v>360</v>
      </c>
      <c r="C794" s="2" t="s">
        <v>739</v>
      </c>
      <c r="D794" s="18">
        <v>170</v>
      </c>
      <c r="E794" s="18"/>
      <c r="F794" s="18"/>
      <c r="G794" s="18">
        <v>16.61</v>
      </c>
      <c r="I794" s="2"/>
      <c r="J794" s="18"/>
    </row>
    <row r="795" spans="1:10">
      <c r="B795" s="2">
        <v>360</v>
      </c>
      <c r="C795" s="2" t="s">
        <v>740</v>
      </c>
      <c r="D795" s="18">
        <v>291</v>
      </c>
      <c r="E795" s="18">
        <v>3.14</v>
      </c>
      <c r="F795" s="18">
        <f t="shared" ref="F795:F806" si="23">D795/E795</f>
        <v>92.675159235668787</v>
      </c>
      <c r="G795" s="18">
        <v>71.02</v>
      </c>
      <c r="H795" s="4" t="s">
        <v>741</v>
      </c>
      <c r="I795" s="2"/>
      <c r="J795" s="18"/>
    </row>
    <row r="796" spans="1:10">
      <c r="B796" s="2">
        <v>360</v>
      </c>
      <c r="C796" s="2" t="s">
        <v>742</v>
      </c>
      <c r="D796" s="18">
        <v>509</v>
      </c>
      <c r="E796" s="18">
        <v>12</v>
      </c>
      <c r="F796" s="18">
        <f t="shared" si="23"/>
        <v>42.416666666666664</v>
      </c>
      <c r="G796" s="18">
        <v>89.1</v>
      </c>
      <c r="H796" s="4" t="s">
        <v>743</v>
      </c>
      <c r="I796" s="2"/>
      <c r="J796" s="18"/>
    </row>
    <row r="797" spans="1:10">
      <c r="B797" s="2">
        <v>360</v>
      </c>
      <c r="C797" s="2" t="s">
        <v>744</v>
      </c>
      <c r="D797" s="18">
        <v>170</v>
      </c>
      <c r="E797" s="18">
        <v>2.2999999999999998</v>
      </c>
      <c r="F797" s="18">
        <f t="shared" si="23"/>
        <v>73.913043478260875</v>
      </c>
      <c r="G797" s="18">
        <v>23.92</v>
      </c>
      <c r="I797" s="2"/>
      <c r="J797" s="18"/>
    </row>
    <row r="798" spans="1:10">
      <c r="B798" s="2">
        <v>360</v>
      </c>
      <c r="C798" s="2" t="s">
        <v>745</v>
      </c>
      <c r="D798" s="18">
        <v>147</v>
      </c>
      <c r="E798" s="18">
        <v>3</v>
      </c>
      <c r="F798" s="18">
        <f t="shared" si="23"/>
        <v>49</v>
      </c>
      <c r="G798" s="18">
        <v>32.06</v>
      </c>
      <c r="I798" s="2"/>
      <c r="J798" s="18"/>
    </row>
    <row r="799" spans="1:10">
      <c r="B799" s="2">
        <v>360</v>
      </c>
      <c r="C799" s="2" t="s">
        <v>746</v>
      </c>
      <c r="D799" s="18">
        <v>183</v>
      </c>
      <c r="E799" s="18">
        <v>2.1</v>
      </c>
      <c r="F799" s="18">
        <f t="shared" si="23"/>
        <v>87.142857142857139</v>
      </c>
      <c r="G799" s="18">
        <v>48.8</v>
      </c>
      <c r="I799" s="2"/>
      <c r="J799" s="18"/>
    </row>
    <row r="800" spans="1:10">
      <c r="B800" s="2">
        <v>360</v>
      </c>
      <c r="C800" s="2" t="s">
        <v>747</v>
      </c>
      <c r="D800" s="18">
        <v>341</v>
      </c>
      <c r="E800" s="18">
        <v>7.92</v>
      </c>
      <c r="F800" s="18">
        <f t="shared" si="23"/>
        <v>43.055555555555557</v>
      </c>
      <c r="G800" s="18">
        <v>70.06</v>
      </c>
      <c r="I800" s="2"/>
      <c r="J800" s="18"/>
    </row>
    <row r="801" spans="1:10">
      <c r="B801" s="2">
        <v>360</v>
      </c>
      <c r="C801" s="30" t="s">
        <v>748</v>
      </c>
      <c r="D801" s="18">
        <v>70</v>
      </c>
      <c r="E801" s="18">
        <v>1.42</v>
      </c>
      <c r="F801" s="18">
        <f t="shared" si="23"/>
        <v>49.295774647887328</v>
      </c>
      <c r="G801" s="18">
        <v>31.16</v>
      </c>
      <c r="I801" s="2"/>
      <c r="J801" s="18"/>
    </row>
    <row r="802" spans="1:10">
      <c r="B802" s="2">
        <v>360</v>
      </c>
      <c r="C802" s="30" t="s">
        <v>749</v>
      </c>
      <c r="D802" s="18">
        <v>258</v>
      </c>
      <c r="E802" s="18">
        <v>3.26</v>
      </c>
      <c r="F802" s="18">
        <f t="shared" si="23"/>
        <v>79.141104294478538</v>
      </c>
      <c r="G802" s="18">
        <v>42.27</v>
      </c>
      <c r="I802" s="2"/>
      <c r="J802" s="18"/>
    </row>
    <row r="803" spans="1:10">
      <c r="B803" s="2">
        <v>360</v>
      </c>
      <c r="C803" s="2" t="s">
        <v>750</v>
      </c>
      <c r="D803" s="18">
        <v>478</v>
      </c>
      <c r="E803" s="18">
        <v>12.62</v>
      </c>
      <c r="F803" s="18">
        <f t="shared" si="23"/>
        <v>37.876386687797151</v>
      </c>
      <c r="G803" s="18">
        <v>128.72999999999999</v>
      </c>
      <c r="I803" s="2"/>
      <c r="J803" s="18"/>
    </row>
    <row r="804" spans="1:10">
      <c r="B804" s="2">
        <v>360</v>
      </c>
      <c r="C804" s="2" t="s">
        <v>751</v>
      </c>
      <c r="D804" s="18">
        <v>242</v>
      </c>
      <c r="E804" s="18">
        <v>8.11</v>
      </c>
      <c r="F804" s="18">
        <f t="shared" si="23"/>
        <v>29.839704069050558</v>
      </c>
      <c r="G804" s="18">
        <v>20.010000000000002</v>
      </c>
      <c r="I804" s="2"/>
      <c r="J804" s="18"/>
    </row>
    <row r="805" spans="1:10">
      <c r="B805" s="2">
        <v>360</v>
      </c>
      <c r="C805" s="2" t="s">
        <v>752</v>
      </c>
      <c r="D805" s="18">
        <v>262</v>
      </c>
      <c r="E805" s="18">
        <v>1.58</v>
      </c>
      <c r="F805" s="18">
        <f t="shared" si="23"/>
        <v>165.82278481012656</v>
      </c>
      <c r="G805" s="18">
        <v>32.25</v>
      </c>
      <c r="I805" s="2"/>
      <c r="J805" s="18"/>
    </row>
    <row r="806" spans="1:10">
      <c r="B806" s="2">
        <v>360</v>
      </c>
      <c r="C806" s="2" t="s">
        <v>753</v>
      </c>
      <c r="D806" s="18">
        <v>254</v>
      </c>
      <c r="E806" s="18">
        <v>2.23</v>
      </c>
      <c r="F806" s="18">
        <f t="shared" si="23"/>
        <v>113.90134529147983</v>
      </c>
      <c r="G806" s="18">
        <v>52.5</v>
      </c>
      <c r="I806" s="2"/>
      <c r="J806" s="18"/>
    </row>
    <row r="807" spans="1:10">
      <c r="C807" s="22" t="s">
        <v>26</v>
      </c>
      <c r="D807" s="23">
        <f>MIN(D774:D806)</f>
        <v>70</v>
      </c>
      <c r="E807" s="23">
        <f>MIN(E774:E806)</f>
        <v>1.42</v>
      </c>
      <c r="F807" s="23">
        <f>MIN(F774:F806)</f>
        <v>29.839704069050558</v>
      </c>
      <c r="G807" s="23">
        <f>MIN(G774:G806)</f>
        <v>15.18</v>
      </c>
      <c r="I807" s="2"/>
      <c r="J807" s="18"/>
    </row>
    <row r="808" spans="1:10">
      <c r="C808" s="22" t="s">
        <v>27</v>
      </c>
      <c r="D808" s="23">
        <f>MAX(D774:D806)</f>
        <v>1064.9000000000001</v>
      </c>
      <c r="E808" s="23">
        <f>MAX(E774:E806)</f>
        <v>12.62</v>
      </c>
      <c r="F808" s="23">
        <f>MAX(F774:F806)</f>
        <v>165.82278481012656</v>
      </c>
      <c r="G808" s="23">
        <f>MAX(G774:G806)</f>
        <v>466.8</v>
      </c>
      <c r="I808" s="2"/>
      <c r="J808" s="18"/>
    </row>
    <row r="809" spans="1:10" s="27" customFormat="1">
      <c r="A809" s="13"/>
      <c r="B809" s="13"/>
      <c r="C809" s="22" t="s">
        <v>28</v>
      </c>
      <c r="D809" s="23">
        <f>AVERAGE(D774:D806)</f>
        <v>348.77878787878791</v>
      </c>
      <c r="E809" s="23">
        <f>AVERAGE(E774:E806)</f>
        <v>4.9733333333333327</v>
      </c>
      <c r="F809" s="23">
        <f>AVERAGE(F774:F806)</f>
        <v>72.006698489985752</v>
      </c>
      <c r="G809" s="23">
        <f>AVERAGE(G774:G806)</f>
        <v>91.606666666666669</v>
      </c>
      <c r="H809" s="15"/>
    </row>
    <row r="810" spans="1:10" s="27" customFormat="1">
      <c r="A810" s="13"/>
      <c r="B810" s="13"/>
      <c r="C810" s="13"/>
      <c r="D810" s="14"/>
      <c r="E810" s="14"/>
      <c r="F810" s="14"/>
      <c r="G810" s="14"/>
      <c r="H810" s="15"/>
    </row>
    <row r="811" spans="1:10" s="27" customFormat="1">
      <c r="A811" s="128" t="s">
        <v>754</v>
      </c>
      <c r="B811" s="2">
        <v>365</v>
      </c>
      <c r="C811" s="121" t="s">
        <v>755</v>
      </c>
      <c r="D811" s="18">
        <v>70.7</v>
      </c>
      <c r="E811" s="25"/>
      <c r="F811" s="25"/>
      <c r="G811" s="104">
        <v>37</v>
      </c>
      <c r="H811" s="4" t="s">
        <v>724</v>
      </c>
      <c r="I811" s="129"/>
      <c r="J811" s="130"/>
    </row>
    <row r="812" spans="1:10" s="27" customFormat="1">
      <c r="A812" s="13"/>
      <c r="B812" s="2">
        <v>365</v>
      </c>
      <c r="C812" s="121" t="s">
        <v>756</v>
      </c>
      <c r="D812" s="18">
        <v>189.5</v>
      </c>
      <c r="E812" s="25"/>
      <c r="F812" s="25"/>
      <c r="G812" s="104">
        <v>102.1</v>
      </c>
      <c r="H812" s="15"/>
      <c r="I812" s="129"/>
      <c r="J812" s="130"/>
    </row>
    <row r="813" spans="1:10" s="27" customFormat="1">
      <c r="A813" s="13"/>
      <c r="B813" s="2">
        <v>365</v>
      </c>
      <c r="C813" s="121" t="s">
        <v>757</v>
      </c>
      <c r="D813" s="18">
        <v>151.19999999999999</v>
      </c>
      <c r="E813" s="25"/>
      <c r="F813" s="25"/>
      <c r="G813" s="104">
        <v>91.4</v>
      </c>
      <c r="H813" s="15"/>
      <c r="I813" s="129"/>
      <c r="J813" s="130"/>
    </row>
    <row r="814" spans="1:10" s="27" customFormat="1">
      <c r="A814" s="13"/>
      <c r="B814" s="2">
        <v>365</v>
      </c>
      <c r="C814" s="121" t="s">
        <v>758</v>
      </c>
      <c r="D814" s="18">
        <v>157.1</v>
      </c>
      <c r="E814" s="25"/>
      <c r="F814" s="25"/>
      <c r="G814" s="104">
        <v>92.2</v>
      </c>
      <c r="H814" s="15"/>
      <c r="I814" s="129"/>
      <c r="J814" s="130"/>
    </row>
    <row r="815" spans="1:10" s="27" customFormat="1">
      <c r="A815" s="13"/>
      <c r="B815" s="2">
        <v>365</v>
      </c>
      <c r="C815" s="121" t="s">
        <v>759</v>
      </c>
      <c r="D815" s="18">
        <v>57.9</v>
      </c>
      <c r="E815" s="25"/>
      <c r="F815" s="25"/>
      <c r="G815" s="104">
        <v>31.9</v>
      </c>
      <c r="H815" s="15"/>
      <c r="I815" s="129"/>
      <c r="J815" s="130"/>
    </row>
    <row r="816" spans="1:10" s="27" customFormat="1">
      <c r="A816" s="13"/>
      <c r="B816" s="2">
        <v>365</v>
      </c>
      <c r="C816" s="121" t="s">
        <v>760</v>
      </c>
      <c r="D816" s="18">
        <v>160.30000000000001</v>
      </c>
      <c r="E816" s="25"/>
      <c r="F816" s="25"/>
      <c r="G816" s="104">
        <v>90.6</v>
      </c>
      <c r="H816" s="15"/>
      <c r="I816" s="129"/>
      <c r="J816" s="130"/>
    </row>
    <row r="817" spans="1:10" s="27" customFormat="1">
      <c r="A817" s="128"/>
      <c r="B817" s="2">
        <v>365</v>
      </c>
      <c r="C817" s="121" t="s">
        <v>761</v>
      </c>
      <c r="D817" s="18">
        <v>262.89999999999998</v>
      </c>
      <c r="E817" s="25"/>
      <c r="F817" s="25"/>
      <c r="G817" s="104">
        <v>89.5</v>
      </c>
      <c r="H817" s="4"/>
      <c r="I817" s="129"/>
      <c r="J817" s="130"/>
    </row>
    <row r="818" spans="1:10" s="27" customFormat="1">
      <c r="A818" s="13"/>
      <c r="B818" s="2">
        <v>365</v>
      </c>
      <c r="C818" s="121" t="s">
        <v>762</v>
      </c>
      <c r="D818" s="18">
        <v>101.6</v>
      </c>
      <c r="E818" s="25"/>
      <c r="F818" s="25"/>
      <c r="G818" s="104">
        <v>26.1</v>
      </c>
      <c r="H818" s="15"/>
      <c r="I818" s="129"/>
      <c r="J818" s="130"/>
    </row>
    <row r="819" spans="1:10" s="27" customFormat="1">
      <c r="A819" s="13"/>
      <c r="B819" s="2">
        <v>365</v>
      </c>
      <c r="C819" s="121" t="s">
        <v>763</v>
      </c>
      <c r="D819" s="18">
        <v>106.8</v>
      </c>
      <c r="E819" s="25"/>
      <c r="F819" s="25"/>
      <c r="G819" s="104">
        <v>26.7</v>
      </c>
      <c r="H819" s="15"/>
      <c r="I819" s="129"/>
      <c r="J819" s="130"/>
    </row>
    <row r="820" spans="1:10" s="27" customFormat="1">
      <c r="A820" s="13"/>
      <c r="B820" s="2">
        <v>365</v>
      </c>
      <c r="C820" s="121" t="s">
        <v>764</v>
      </c>
      <c r="D820" s="18">
        <v>170.7</v>
      </c>
      <c r="E820" s="25"/>
      <c r="F820" s="25"/>
      <c r="G820" s="104">
        <v>59.8</v>
      </c>
      <c r="H820" s="15"/>
      <c r="I820" s="129"/>
      <c r="J820" s="130"/>
    </row>
    <row r="821" spans="1:10" s="27" customFormat="1">
      <c r="A821" s="13"/>
      <c r="B821" s="2">
        <v>365</v>
      </c>
      <c r="C821" s="121" t="s">
        <v>765</v>
      </c>
      <c r="D821" s="18">
        <v>202.6</v>
      </c>
      <c r="E821" s="25"/>
      <c r="F821" s="25"/>
      <c r="G821" s="104">
        <v>59.9</v>
      </c>
      <c r="H821" s="15"/>
      <c r="I821" s="129"/>
      <c r="J821" s="130"/>
    </row>
    <row r="822" spans="1:10">
      <c r="A822" s="128" t="s">
        <v>766</v>
      </c>
      <c r="B822" s="2">
        <v>365</v>
      </c>
      <c r="C822" s="121" t="s">
        <v>767</v>
      </c>
      <c r="D822" s="18">
        <v>53.1</v>
      </c>
      <c r="E822" s="18"/>
      <c r="F822" s="18"/>
      <c r="G822" s="104">
        <v>33.4</v>
      </c>
      <c r="H822" s="4" t="s">
        <v>724</v>
      </c>
    </row>
    <row r="823" spans="1:10">
      <c r="B823" s="2">
        <v>365</v>
      </c>
      <c r="C823" s="121" t="s">
        <v>768</v>
      </c>
      <c r="D823" s="18">
        <v>98.2</v>
      </c>
      <c r="E823" s="18"/>
      <c r="F823" s="18"/>
      <c r="G823" s="104">
        <v>39</v>
      </c>
    </row>
    <row r="824" spans="1:10">
      <c r="B824" s="2">
        <v>365</v>
      </c>
      <c r="C824" s="121" t="s">
        <v>769</v>
      </c>
      <c r="D824" s="18">
        <v>124.5</v>
      </c>
      <c r="E824" s="18"/>
      <c r="F824" s="18"/>
      <c r="G824" s="104">
        <v>45.4</v>
      </c>
    </row>
    <row r="825" spans="1:10" s="27" customFormat="1">
      <c r="A825" s="131" t="s">
        <v>770</v>
      </c>
      <c r="B825" s="2">
        <v>365</v>
      </c>
      <c r="C825" s="2" t="s">
        <v>771</v>
      </c>
      <c r="D825" s="18">
        <v>90</v>
      </c>
      <c r="E825" s="25"/>
      <c r="F825" s="25"/>
      <c r="G825" s="18">
        <v>22.85</v>
      </c>
      <c r="H825" s="4" t="s">
        <v>772</v>
      </c>
      <c r="I825" s="2"/>
      <c r="J825" s="18"/>
    </row>
    <row r="826" spans="1:10" s="27" customFormat="1">
      <c r="A826" s="13"/>
      <c r="B826" s="2">
        <v>365</v>
      </c>
      <c r="C826" s="2" t="s">
        <v>773</v>
      </c>
      <c r="D826" s="18">
        <v>84</v>
      </c>
      <c r="E826" s="25"/>
      <c r="F826" s="25"/>
      <c r="G826" s="18">
        <v>25.2</v>
      </c>
      <c r="H826" s="15"/>
      <c r="I826" s="2"/>
      <c r="J826" s="18"/>
    </row>
    <row r="827" spans="1:10" s="27" customFormat="1">
      <c r="A827" s="13"/>
      <c r="B827" s="2">
        <v>365</v>
      </c>
      <c r="C827" s="2" t="s">
        <v>774</v>
      </c>
      <c r="D827" s="18">
        <v>74</v>
      </c>
      <c r="E827" s="25"/>
      <c r="F827" s="25"/>
      <c r="G827" s="18">
        <v>11.38</v>
      </c>
      <c r="H827" s="15"/>
      <c r="I827" s="2"/>
      <c r="J827" s="18"/>
    </row>
    <row r="828" spans="1:10" s="27" customFormat="1">
      <c r="A828" s="13"/>
      <c r="B828" s="2">
        <v>365</v>
      </c>
      <c r="C828" s="2" t="s">
        <v>775</v>
      </c>
      <c r="D828" s="18">
        <v>70</v>
      </c>
      <c r="E828" s="25"/>
      <c r="F828" s="25"/>
      <c r="G828" s="18">
        <v>11.93</v>
      </c>
      <c r="H828" s="15"/>
      <c r="I828" s="2"/>
      <c r="J828" s="18"/>
    </row>
    <row r="829" spans="1:10" s="27" customFormat="1">
      <c r="A829" s="13"/>
      <c r="B829" s="2">
        <v>365</v>
      </c>
      <c r="C829" s="2" t="s">
        <v>776</v>
      </c>
      <c r="D829" s="18">
        <v>66</v>
      </c>
      <c r="E829" s="25"/>
      <c r="F829" s="25"/>
      <c r="G829" s="18">
        <v>11.41</v>
      </c>
      <c r="H829" s="15"/>
      <c r="I829" s="2"/>
      <c r="J829" s="18"/>
    </row>
    <row r="830" spans="1:10" s="27" customFormat="1">
      <c r="A830" s="13"/>
      <c r="B830" s="2">
        <v>365</v>
      </c>
      <c r="C830" s="2" t="s">
        <v>777</v>
      </c>
      <c r="D830" s="18">
        <v>73</v>
      </c>
      <c r="E830" s="25"/>
      <c r="F830" s="25"/>
      <c r="G830" s="18">
        <v>19.09</v>
      </c>
      <c r="H830" s="15"/>
      <c r="I830" s="2"/>
      <c r="J830" s="18"/>
    </row>
    <row r="831" spans="1:10" s="27" customFormat="1">
      <c r="A831" s="13"/>
      <c r="B831" s="2">
        <v>365</v>
      </c>
      <c r="C831" s="2" t="s">
        <v>778</v>
      </c>
      <c r="D831" s="18">
        <v>90</v>
      </c>
      <c r="E831" s="25"/>
      <c r="F831" s="25"/>
      <c r="G831" s="18">
        <v>24.81</v>
      </c>
      <c r="H831" s="15"/>
      <c r="I831" s="2"/>
      <c r="J831" s="18"/>
    </row>
    <row r="832" spans="1:10" s="27" customFormat="1">
      <c r="A832" s="13"/>
      <c r="B832" s="2">
        <v>365</v>
      </c>
      <c r="C832" s="2" t="s">
        <v>779</v>
      </c>
      <c r="D832" s="18">
        <v>66</v>
      </c>
      <c r="E832" s="25"/>
      <c r="F832" s="25"/>
      <c r="G832" s="18">
        <v>18.79</v>
      </c>
      <c r="H832" s="15"/>
      <c r="I832" s="2"/>
      <c r="J832" s="18"/>
    </row>
    <row r="833" spans="1:10" s="27" customFormat="1">
      <c r="A833" s="13"/>
      <c r="B833" s="2"/>
      <c r="C833" s="22" t="s">
        <v>26</v>
      </c>
      <c r="D833" s="23">
        <f>MIN(D811:D832)</f>
        <v>53.1</v>
      </c>
      <c r="E833" s="23"/>
      <c r="F833" s="23"/>
      <c r="G833" s="23">
        <f>MIN(G811:G832)</f>
        <v>11.38</v>
      </c>
      <c r="H833" s="15"/>
      <c r="I833" s="2"/>
      <c r="J833" s="18"/>
    </row>
    <row r="834" spans="1:10" s="27" customFormat="1">
      <c r="A834" s="13"/>
      <c r="B834" s="2"/>
      <c r="C834" s="22" t="s">
        <v>27</v>
      </c>
      <c r="D834" s="23">
        <f>MAX(D811:D832)</f>
        <v>262.89999999999998</v>
      </c>
      <c r="E834" s="23"/>
      <c r="F834" s="23"/>
      <c r="G834" s="23">
        <f>MAX(G811:G832)</f>
        <v>102.1</v>
      </c>
      <c r="H834" s="15"/>
      <c r="I834" s="2"/>
      <c r="J834" s="18"/>
    </row>
    <row r="835" spans="1:10" s="27" customFormat="1">
      <c r="A835" s="13"/>
      <c r="B835" s="13"/>
      <c r="C835" s="132" t="s">
        <v>28</v>
      </c>
      <c r="D835" s="23">
        <f>AVERAGE(D811:D832)</f>
        <v>114.54999999999997</v>
      </c>
      <c r="E835" s="23"/>
      <c r="F835" s="23"/>
      <c r="G835" s="23">
        <f>AVERAGE(G811:G832)</f>
        <v>44.111818181818172</v>
      </c>
      <c r="H835" s="15"/>
    </row>
    <row r="836" spans="1:10" s="27" customFormat="1">
      <c r="A836" s="13"/>
      <c r="B836" s="13"/>
      <c r="C836" s="133"/>
      <c r="D836" s="14"/>
      <c r="E836" s="25"/>
      <c r="F836" s="14"/>
      <c r="G836" s="14"/>
      <c r="H836" s="15"/>
    </row>
    <row r="837" spans="1:10" s="27" customFormat="1">
      <c r="A837" s="2" t="s">
        <v>780</v>
      </c>
      <c r="B837" s="2">
        <v>375</v>
      </c>
      <c r="C837" s="2" t="s">
        <v>781</v>
      </c>
      <c r="D837" s="18">
        <v>29</v>
      </c>
      <c r="E837" s="25"/>
      <c r="F837" s="25"/>
      <c r="G837" s="18">
        <v>9.0289999999999999</v>
      </c>
      <c r="H837" s="4" t="s">
        <v>772</v>
      </c>
      <c r="I837" s="2"/>
      <c r="J837" s="18"/>
    </row>
    <row r="838" spans="1:10" s="27" customFormat="1">
      <c r="A838" s="13"/>
      <c r="B838" s="2">
        <v>375</v>
      </c>
      <c r="C838" s="2" t="s">
        <v>782</v>
      </c>
      <c r="D838" s="18">
        <v>42</v>
      </c>
      <c r="E838" s="25"/>
      <c r="F838" s="25"/>
      <c r="G838" s="18">
        <v>14.4</v>
      </c>
      <c r="I838" s="2"/>
      <c r="J838" s="18"/>
    </row>
    <row r="839" spans="1:10" s="27" customFormat="1">
      <c r="A839" s="13"/>
      <c r="B839" s="2">
        <v>375</v>
      </c>
      <c r="C839" s="2" t="s">
        <v>783</v>
      </c>
      <c r="D839" s="18">
        <v>53</v>
      </c>
      <c r="E839" s="25"/>
      <c r="F839" s="25"/>
      <c r="G839" s="18">
        <v>12.53</v>
      </c>
      <c r="H839" s="15"/>
      <c r="I839" s="2"/>
      <c r="J839" s="18"/>
    </row>
    <row r="840" spans="1:10" s="27" customFormat="1">
      <c r="A840" s="13"/>
      <c r="B840" s="2">
        <v>375</v>
      </c>
      <c r="C840" s="2" t="s">
        <v>784</v>
      </c>
      <c r="D840" s="18">
        <v>38</v>
      </c>
      <c r="E840" s="25"/>
      <c r="F840" s="25"/>
      <c r="G840" s="18">
        <v>9.33</v>
      </c>
      <c r="H840" s="15"/>
      <c r="I840" s="2"/>
      <c r="J840" s="18"/>
    </row>
    <row r="841" spans="1:10" s="27" customFormat="1">
      <c r="A841" s="13"/>
      <c r="B841" s="2">
        <v>375</v>
      </c>
      <c r="C841" s="2" t="s">
        <v>785</v>
      </c>
      <c r="D841" s="18">
        <v>52</v>
      </c>
      <c r="E841" s="25"/>
      <c r="F841" s="25"/>
      <c r="G841" s="18">
        <v>13.34</v>
      </c>
      <c r="H841" s="15"/>
      <c r="I841" s="2"/>
      <c r="J841" s="18"/>
    </row>
    <row r="842" spans="1:10" s="27" customFormat="1">
      <c r="A842" s="13"/>
      <c r="B842" s="2">
        <v>375</v>
      </c>
      <c r="C842" s="2" t="s">
        <v>786</v>
      </c>
      <c r="D842" s="18">
        <v>33</v>
      </c>
      <c r="E842" s="25"/>
      <c r="F842" s="25"/>
      <c r="G842" s="18">
        <v>14.71</v>
      </c>
      <c r="H842" s="15"/>
      <c r="I842" s="2"/>
      <c r="J842" s="18"/>
    </row>
    <row r="843" spans="1:10" s="27" customFormat="1">
      <c r="A843" s="13"/>
      <c r="B843" s="2">
        <v>375</v>
      </c>
      <c r="C843" s="2" t="s">
        <v>787</v>
      </c>
      <c r="D843" s="18">
        <v>45</v>
      </c>
      <c r="E843" s="25"/>
      <c r="F843" s="25"/>
      <c r="G843" s="18">
        <v>12.45</v>
      </c>
      <c r="H843" s="15"/>
      <c r="I843" s="2"/>
      <c r="J843" s="18"/>
    </row>
    <row r="844" spans="1:10" s="27" customFormat="1">
      <c r="A844" s="13"/>
      <c r="B844" s="2">
        <v>375</v>
      </c>
      <c r="C844" s="2" t="s">
        <v>788</v>
      </c>
      <c r="D844" s="18">
        <v>55</v>
      </c>
      <c r="E844" s="25"/>
      <c r="F844" s="25"/>
      <c r="G844" s="18">
        <v>21.65</v>
      </c>
      <c r="H844" s="15"/>
      <c r="I844" s="2"/>
      <c r="J844" s="18"/>
    </row>
    <row r="845" spans="1:10" s="27" customFormat="1">
      <c r="A845" s="13"/>
      <c r="B845" s="2">
        <v>375</v>
      </c>
      <c r="C845" s="2" t="s">
        <v>789</v>
      </c>
      <c r="D845" s="18">
        <v>103</v>
      </c>
      <c r="E845" s="25"/>
      <c r="F845" s="25"/>
      <c r="G845" s="18">
        <v>31.03</v>
      </c>
      <c r="H845" s="15"/>
      <c r="I845" s="2"/>
      <c r="J845" s="18"/>
    </row>
    <row r="846" spans="1:10" s="27" customFormat="1">
      <c r="A846" s="13"/>
      <c r="B846" s="2">
        <v>375</v>
      </c>
      <c r="C846" s="2" t="s">
        <v>790</v>
      </c>
      <c r="D846" s="18">
        <v>101</v>
      </c>
      <c r="E846" s="25"/>
      <c r="F846" s="25"/>
      <c r="G846" s="18">
        <v>30.52</v>
      </c>
      <c r="H846" s="15"/>
      <c r="I846" s="2"/>
      <c r="J846" s="18"/>
    </row>
    <row r="847" spans="1:10" s="27" customFormat="1">
      <c r="A847" s="13"/>
      <c r="B847" s="2">
        <v>375</v>
      </c>
      <c r="C847" s="2" t="s">
        <v>791</v>
      </c>
      <c r="D847" s="18">
        <v>116</v>
      </c>
      <c r="E847" s="25"/>
      <c r="F847" s="25"/>
      <c r="G847" s="18">
        <v>40.86</v>
      </c>
      <c r="H847" s="15"/>
      <c r="I847" s="2"/>
      <c r="J847" s="18"/>
    </row>
    <row r="848" spans="1:10" s="27" customFormat="1">
      <c r="A848" s="13"/>
      <c r="B848" s="2">
        <v>375</v>
      </c>
      <c r="C848" s="2" t="s">
        <v>792</v>
      </c>
      <c r="D848" s="18">
        <v>114</v>
      </c>
      <c r="E848" s="25"/>
      <c r="F848" s="25"/>
      <c r="G848" s="18">
        <v>38.81</v>
      </c>
      <c r="H848" s="15"/>
      <c r="I848" s="2"/>
      <c r="J848" s="18"/>
    </row>
    <row r="849" spans="1:10" s="27" customFormat="1">
      <c r="A849" s="13"/>
      <c r="B849" s="2">
        <v>375</v>
      </c>
      <c r="C849" s="2" t="s">
        <v>793</v>
      </c>
      <c r="D849" s="18">
        <v>121</v>
      </c>
      <c r="E849" s="25"/>
      <c r="F849" s="25"/>
      <c r="G849" s="18">
        <v>39.51</v>
      </c>
      <c r="H849" s="15"/>
      <c r="I849" s="2"/>
      <c r="J849" s="18"/>
    </row>
    <row r="850" spans="1:10" s="27" customFormat="1">
      <c r="A850" s="13"/>
      <c r="B850" s="2">
        <v>375</v>
      </c>
      <c r="C850" s="2" t="s">
        <v>794</v>
      </c>
      <c r="D850" s="18">
        <v>111</v>
      </c>
      <c r="E850" s="25"/>
      <c r="F850" s="25"/>
      <c r="G850" s="18">
        <v>34.119999999999997</v>
      </c>
      <c r="H850" s="15"/>
      <c r="I850" s="2"/>
      <c r="J850" s="18"/>
    </row>
    <row r="851" spans="1:10" s="27" customFormat="1">
      <c r="A851" s="13"/>
      <c r="B851" s="2">
        <v>375</v>
      </c>
      <c r="C851" s="2" t="s">
        <v>795</v>
      </c>
      <c r="D851" s="18">
        <v>101</v>
      </c>
      <c r="E851" s="25"/>
      <c r="F851" s="25"/>
      <c r="G851" s="18">
        <v>31.14</v>
      </c>
      <c r="H851" s="15"/>
      <c r="I851" s="2"/>
      <c r="J851" s="18"/>
    </row>
    <row r="852" spans="1:10" s="27" customFormat="1">
      <c r="A852" s="13"/>
      <c r="B852" s="2">
        <v>375</v>
      </c>
      <c r="C852" s="2" t="s">
        <v>796</v>
      </c>
      <c r="D852" s="18">
        <v>101</v>
      </c>
      <c r="E852" s="25"/>
      <c r="F852" s="25"/>
      <c r="G852" s="18">
        <v>31.32</v>
      </c>
      <c r="H852" s="15"/>
      <c r="I852" s="2"/>
      <c r="J852" s="18"/>
    </row>
    <row r="853" spans="1:10" s="27" customFormat="1">
      <c r="A853" s="13"/>
      <c r="B853" s="2">
        <v>375</v>
      </c>
      <c r="C853" s="2" t="s">
        <v>797</v>
      </c>
      <c r="D853" s="18">
        <v>95</v>
      </c>
      <c r="E853" s="25"/>
      <c r="F853" s="25"/>
      <c r="G853" s="18">
        <v>25.47</v>
      </c>
      <c r="H853" s="15"/>
      <c r="I853" s="2"/>
      <c r="J853" s="18"/>
    </row>
    <row r="854" spans="1:10">
      <c r="B854" s="2">
        <v>375</v>
      </c>
      <c r="C854" s="2" t="s">
        <v>798</v>
      </c>
      <c r="D854" s="18">
        <v>132.4</v>
      </c>
      <c r="E854" s="18"/>
      <c r="F854" s="18"/>
      <c r="G854" s="18">
        <v>25.71</v>
      </c>
      <c r="H854" s="134" t="s">
        <v>799</v>
      </c>
      <c r="I854" s="2"/>
      <c r="J854" s="18"/>
    </row>
    <row r="855" spans="1:10">
      <c r="B855" s="2">
        <v>375</v>
      </c>
      <c r="C855" s="2" t="s">
        <v>800</v>
      </c>
      <c r="D855" s="18">
        <v>154.30000000000001</v>
      </c>
      <c r="E855" s="18"/>
      <c r="F855" s="18"/>
      <c r="G855" s="18">
        <v>11.67</v>
      </c>
      <c r="I855" s="2"/>
      <c r="J855" s="18"/>
    </row>
    <row r="856" spans="1:10">
      <c r="B856" s="2">
        <v>375</v>
      </c>
      <c r="C856" s="2" t="s">
        <v>801</v>
      </c>
      <c r="D856" s="18">
        <v>105</v>
      </c>
      <c r="E856" s="18"/>
      <c r="F856" s="18"/>
      <c r="G856" s="18">
        <v>11.78</v>
      </c>
      <c r="I856" s="2"/>
      <c r="J856" s="18"/>
    </row>
    <row r="857" spans="1:10">
      <c r="B857" s="2">
        <v>375</v>
      </c>
      <c r="C857" s="2" t="s">
        <v>802</v>
      </c>
      <c r="D857" s="18">
        <v>140.80000000000001</v>
      </c>
      <c r="E857" s="18"/>
      <c r="F857" s="18"/>
      <c r="G857" s="18">
        <v>12.89</v>
      </c>
      <c r="I857" s="2"/>
      <c r="J857" s="18"/>
    </row>
    <row r="858" spans="1:10">
      <c r="B858" s="2">
        <v>375</v>
      </c>
      <c r="C858" s="2" t="s">
        <v>803</v>
      </c>
      <c r="D858" s="18">
        <v>119.3</v>
      </c>
      <c r="E858" s="18"/>
      <c r="F858" s="18"/>
      <c r="G858" s="18">
        <v>10.35</v>
      </c>
      <c r="I858" s="2"/>
      <c r="J858" s="18"/>
    </row>
    <row r="859" spans="1:10">
      <c r="B859" s="2">
        <v>375</v>
      </c>
      <c r="C859" s="2" t="s">
        <v>804</v>
      </c>
      <c r="D859" s="18">
        <v>93.88</v>
      </c>
      <c r="E859" s="18"/>
      <c r="F859" s="18"/>
      <c r="G859" s="18">
        <v>6.48</v>
      </c>
      <c r="I859" s="2"/>
      <c r="J859" s="18"/>
    </row>
    <row r="860" spans="1:10">
      <c r="B860" s="2">
        <v>375</v>
      </c>
      <c r="C860" s="2" t="s">
        <v>805</v>
      </c>
      <c r="D860" s="18">
        <v>87.2</v>
      </c>
      <c r="E860" s="18"/>
      <c r="F860" s="18"/>
      <c r="G860" s="18">
        <v>7.36</v>
      </c>
      <c r="I860" s="2"/>
      <c r="J860" s="18"/>
    </row>
    <row r="861" spans="1:10">
      <c r="B861" s="2">
        <v>375</v>
      </c>
      <c r="C861" s="2" t="s">
        <v>806</v>
      </c>
      <c r="D861" s="18">
        <v>66.02</v>
      </c>
      <c r="E861" s="18"/>
      <c r="F861" s="18"/>
      <c r="G861" s="18">
        <v>9.09</v>
      </c>
      <c r="I861" s="2"/>
      <c r="J861" s="18"/>
    </row>
    <row r="862" spans="1:10">
      <c r="B862" s="2">
        <v>375</v>
      </c>
      <c r="C862" s="2" t="s">
        <v>807</v>
      </c>
      <c r="D862" s="18">
        <v>76.819999999999993</v>
      </c>
      <c r="E862" s="18"/>
      <c r="F862" s="18"/>
      <c r="G862" s="18">
        <v>16.68</v>
      </c>
      <c r="I862" s="2"/>
      <c r="J862" s="18"/>
    </row>
    <row r="863" spans="1:10">
      <c r="A863" s="128" t="s">
        <v>808</v>
      </c>
      <c r="B863" s="2">
        <v>375</v>
      </c>
      <c r="C863" s="2" t="s">
        <v>809</v>
      </c>
      <c r="D863" s="18">
        <v>74.5</v>
      </c>
      <c r="E863" s="18"/>
      <c r="F863" s="18"/>
      <c r="G863" s="104">
        <v>7.9</v>
      </c>
      <c r="H863" s="4" t="s">
        <v>724</v>
      </c>
    </row>
    <row r="864" spans="1:10">
      <c r="B864" s="2">
        <v>375</v>
      </c>
      <c r="C864" s="2" t="s">
        <v>810</v>
      </c>
      <c r="D864" s="18">
        <v>70.5</v>
      </c>
      <c r="E864" s="18"/>
      <c r="F864" s="18"/>
      <c r="G864" s="104">
        <v>7.7</v>
      </c>
    </row>
    <row r="865" spans="1:10">
      <c r="B865" s="2">
        <v>375</v>
      </c>
      <c r="C865" s="2" t="s">
        <v>811</v>
      </c>
      <c r="D865" s="18">
        <v>74</v>
      </c>
      <c r="E865" s="18"/>
      <c r="F865" s="18"/>
      <c r="G865" s="104">
        <v>8.8000000000000007</v>
      </c>
    </row>
    <row r="866" spans="1:10">
      <c r="B866" s="2">
        <v>375</v>
      </c>
      <c r="C866" s="2" t="s">
        <v>812</v>
      </c>
      <c r="D866" s="18">
        <v>141.35</v>
      </c>
      <c r="E866" s="18"/>
      <c r="F866" s="18"/>
      <c r="G866" s="104">
        <v>7.41</v>
      </c>
      <c r="H866" s="4" t="s">
        <v>813</v>
      </c>
    </row>
    <row r="867" spans="1:10">
      <c r="B867" s="2">
        <v>375</v>
      </c>
      <c r="C867" s="2" t="s">
        <v>814</v>
      </c>
      <c r="D867" s="18">
        <v>210.02</v>
      </c>
      <c r="E867" s="18"/>
      <c r="F867" s="18"/>
      <c r="G867" s="104">
        <v>11.55</v>
      </c>
    </row>
    <row r="868" spans="1:10">
      <c r="A868" s="128" t="s">
        <v>815</v>
      </c>
      <c r="B868" s="2">
        <v>375</v>
      </c>
      <c r="C868" s="121" t="s">
        <v>816</v>
      </c>
      <c r="D868" s="18">
        <v>210.7</v>
      </c>
      <c r="E868" s="18"/>
      <c r="F868" s="18"/>
      <c r="G868" s="104">
        <v>22.2</v>
      </c>
      <c r="H868" s="4" t="s">
        <v>724</v>
      </c>
      <c r="I868" s="24"/>
      <c r="J868" s="104"/>
    </row>
    <row r="869" spans="1:10">
      <c r="B869" s="2">
        <v>375</v>
      </c>
      <c r="C869" s="121" t="s">
        <v>817</v>
      </c>
      <c r="D869" s="18">
        <v>252.5</v>
      </c>
      <c r="E869" s="18"/>
      <c r="F869" s="18"/>
      <c r="G869" s="104">
        <v>35.200000000000003</v>
      </c>
      <c r="I869" s="24"/>
      <c r="J869" s="104"/>
    </row>
    <row r="870" spans="1:10">
      <c r="B870" s="2">
        <v>375</v>
      </c>
      <c r="C870" s="121" t="s">
        <v>818</v>
      </c>
      <c r="D870" s="18">
        <v>247.3</v>
      </c>
      <c r="E870" s="18"/>
      <c r="F870" s="18"/>
      <c r="G870" s="104">
        <v>28.3</v>
      </c>
      <c r="I870" s="24"/>
      <c r="J870" s="104"/>
    </row>
    <row r="871" spans="1:10">
      <c r="B871" s="2">
        <v>375</v>
      </c>
      <c r="C871" s="121" t="s">
        <v>819</v>
      </c>
      <c r="D871" s="18">
        <v>318.60000000000002</v>
      </c>
      <c r="E871" s="18"/>
      <c r="F871" s="18"/>
      <c r="G871" s="104">
        <v>50.7</v>
      </c>
      <c r="I871" s="24"/>
      <c r="J871" s="104"/>
    </row>
    <row r="872" spans="1:10">
      <c r="B872" s="2">
        <v>375</v>
      </c>
      <c r="C872" s="121" t="s">
        <v>820</v>
      </c>
      <c r="D872" s="18">
        <v>614.1</v>
      </c>
      <c r="E872" s="18"/>
      <c r="F872" s="18"/>
      <c r="G872" s="104">
        <v>62.3</v>
      </c>
      <c r="I872" s="24"/>
      <c r="J872" s="104"/>
    </row>
    <row r="873" spans="1:10">
      <c r="B873" s="2">
        <v>375</v>
      </c>
      <c r="C873" s="121" t="s">
        <v>821</v>
      </c>
      <c r="D873" s="18">
        <v>411.2</v>
      </c>
      <c r="E873" s="18"/>
      <c r="F873" s="18"/>
      <c r="G873" s="104">
        <v>69.3</v>
      </c>
      <c r="I873" s="24"/>
      <c r="J873" s="104"/>
    </row>
    <row r="874" spans="1:10">
      <c r="B874" s="2">
        <v>375</v>
      </c>
      <c r="C874" s="121" t="s">
        <v>822</v>
      </c>
      <c r="D874" s="18">
        <v>328.7</v>
      </c>
      <c r="E874" s="18"/>
      <c r="F874" s="18"/>
      <c r="G874" s="104">
        <v>38.6</v>
      </c>
      <c r="I874" s="24"/>
      <c r="J874" s="104"/>
    </row>
    <row r="875" spans="1:10">
      <c r="C875" s="132" t="s">
        <v>26</v>
      </c>
      <c r="D875" s="23">
        <f>MIN(D837:D874)</f>
        <v>29</v>
      </c>
      <c r="E875" s="23"/>
      <c r="F875" s="23"/>
      <c r="G875" s="23">
        <f>MIN(G837:G874)</f>
        <v>6.48</v>
      </c>
      <c r="I875" s="24"/>
      <c r="J875" s="104"/>
    </row>
    <row r="876" spans="1:10">
      <c r="C876" s="132" t="s">
        <v>27</v>
      </c>
      <c r="D876" s="23">
        <f>MAX(D837:D874)</f>
        <v>614.1</v>
      </c>
      <c r="E876" s="23"/>
      <c r="F876" s="23"/>
      <c r="G876" s="23">
        <f>MAX(G837:G874)</f>
        <v>69.3</v>
      </c>
      <c r="I876" s="24"/>
      <c r="J876" s="104"/>
    </row>
    <row r="877" spans="1:10" s="27" customFormat="1">
      <c r="A877" s="13"/>
      <c r="B877" s="13"/>
      <c r="C877" s="132" t="s">
        <v>28</v>
      </c>
      <c r="D877" s="23">
        <f>AVERAGE(D837:D874)</f>
        <v>137.87342105263156</v>
      </c>
      <c r="E877" s="23"/>
      <c r="F877" s="23"/>
      <c r="G877" s="23">
        <f>AVERAGE(G837:G874)</f>
        <v>22.952342105263153</v>
      </c>
      <c r="H877" s="15"/>
    </row>
    <row r="878" spans="1:10">
      <c r="E878" s="18"/>
    </row>
    <row r="879" spans="1:10">
      <c r="A879" s="28" t="s">
        <v>823</v>
      </c>
      <c r="B879" s="2">
        <v>445</v>
      </c>
      <c r="C879" s="2" t="s">
        <v>824</v>
      </c>
      <c r="D879" s="18">
        <v>162</v>
      </c>
      <c r="E879" s="18">
        <v>1.57</v>
      </c>
      <c r="F879" s="18">
        <f t="shared" ref="F879:F892" si="24">D879/E879</f>
        <v>103.18471337579618</v>
      </c>
      <c r="G879" s="18">
        <v>59.33</v>
      </c>
      <c r="H879" s="4" t="s">
        <v>825</v>
      </c>
      <c r="I879" s="2"/>
      <c r="J879" s="18"/>
    </row>
    <row r="880" spans="1:10">
      <c r="B880" s="2">
        <v>445</v>
      </c>
      <c r="C880" s="2" t="s">
        <v>826</v>
      </c>
      <c r="D880" s="18">
        <v>153.69999999999999</v>
      </c>
      <c r="E880" s="18">
        <v>1.57</v>
      </c>
      <c r="F880" s="18">
        <f t="shared" si="24"/>
        <v>97.898089171974505</v>
      </c>
      <c r="G880" s="18">
        <v>58.15</v>
      </c>
      <c r="I880" s="2"/>
      <c r="J880" s="18"/>
    </row>
    <row r="881" spans="1:10">
      <c r="B881" s="2">
        <v>445</v>
      </c>
      <c r="C881" s="2" t="s">
        <v>827</v>
      </c>
      <c r="D881" s="18">
        <v>207</v>
      </c>
      <c r="E881" s="18">
        <v>1.41</v>
      </c>
      <c r="F881" s="18">
        <f t="shared" si="24"/>
        <v>146.80851063829789</v>
      </c>
      <c r="G881" s="18">
        <v>63.2</v>
      </c>
      <c r="I881" s="2"/>
      <c r="J881" s="18"/>
    </row>
    <row r="882" spans="1:10">
      <c r="B882" s="2">
        <v>445</v>
      </c>
      <c r="C882" s="2" t="s">
        <v>828</v>
      </c>
      <c r="D882" s="18">
        <v>129.30000000000001</v>
      </c>
      <c r="E882" s="18">
        <v>1.41</v>
      </c>
      <c r="F882" s="18">
        <f t="shared" si="24"/>
        <v>91.702127659574487</v>
      </c>
      <c r="G882" s="18">
        <v>50.05</v>
      </c>
      <c r="I882" s="2"/>
      <c r="J882" s="18"/>
    </row>
    <row r="883" spans="1:10">
      <c r="B883" s="2">
        <v>445</v>
      </c>
      <c r="C883" s="2" t="s">
        <v>829</v>
      </c>
      <c r="D883" s="18">
        <v>158.5</v>
      </c>
      <c r="E883" s="18">
        <v>1.66</v>
      </c>
      <c r="F883" s="18">
        <f t="shared" si="24"/>
        <v>95.481927710843379</v>
      </c>
      <c r="G883" s="18">
        <v>66.27</v>
      </c>
      <c r="I883" s="2"/>
      <c r="J883" s="18"/>
    </row>
    <row r="884" spans="1:10">
      <c r="B884" s="2">
        <v>445</v>
      </c>
      <c r="C884" s="2" t="s">
        <v>830</v>
      </c>
      <c r="D884" s="18">
        <v>153.1</v>
      </c>
      <c r="E884" s="18">
        <v>1.66</v>
      </c>
      <c r="F884" s="18">
        <f t="shared" si="24"/>
        <v>92.228915662650607</v>
      </c>
      <c r="G884" s="18">
        <v>64.03</v>
      </c>
      <c r="I884" s="2"/>
      <c r="J884" s="18"/>
    </row>
    <row r="885" spans="1:10">
      <c r="B885" s="2">
        <v>445</v>
      </c>
      <c r="C885" s="2" t="s">
        <v>831</v>
      </c>
      <c r="D885" s="18">
        <v>279.8</v>
      </c>
      <c r="E885" s="18">
        <v>1.69</v>
      </c>
      <c r="F885" s="18">
        <f t="shared" si="24"/>
        <v>165.5621301775148</v>
      </c>
      <c r="G885" s="18">
        <v>66.44</v>
      </c>
      <c r="I885" s="2"/>
      <c r="J885" s="18"/>
    </row>
    <row r="886" spans="1:10">
      <c r="B886" s="2">
        <v>445</v>
      </c>
      <c r="C886" s="2" t="s">
        <v>832</v>
      </c>
      <c r="D886" s="18">
        <v>152.5</v>
      </c>
      <c r="E886" s="18">
        <v>0.54</v>
      </c>
      <c r="F886" s="18">
        <f t="shared" si="24"/>
        <v>282.40740740740739</v>
      </c>
      <c r="G886" s="18">
        <v>19.940000000000001</v>
      </c>
      <c r="I886" s="2"/>
      <c r="J886" s="18"/>
    </row>
    <row r="887" spans="1:10">
      <c r="B887" s="2">
        <v>445</v>
      </c>
      <c r="C887" s="2" t="s">
        <v>833</v>
      </c>
      <c r="D887" s="18">
        <v>121.6</v>
      </c>
      <c r="E887" s="18">
        <v>0.91</v>
      </c>
      <c r="F887" s="18">
        <f t="shared" si="24"/>
        <v>133.62637362637361</v>
      </c>
      <c r="G887" s="18">
        <v>29.03</v>
      </c>
      <c r="I887" s="2"/>
      <c r="J887" s="18"/>
    </row>
    <row r="888" spans="1:10">
      <c r="B888" s="2">
        <v>445</v>
      </c>
      <c r="C888" s="2" t="s">
        <v>834</v>
      </c>
      <c r="D888" s="18">
        <v>101.2</v>
      </c>
      <c r="E888" s="18">
        <v>0.63</v>
      </c>
      <c r="F888" s="18">
        <f t="shared" si="24"/>
        <v>160.63492063492063</v>
      </c>
      <c r="G888" s="18">
        <v>11.71</v>
      </c>
      <c r="I888" s="2"/>
      <c r="J888" s="18"/>
    </row>
    <row r="889" spans="1:10">
      <c r="B889" s="2">
        <v>445</v>
      </c>
      <c r="C889" s="2" t="s">
        <v>835</v>
      </c>
      <c r="D889" s="18">
        <v>497.3</v>
      </c>
      <c r="E889" s="18">
        <v>1.06</v>
      </c>
      <c r="F889" s="18">
        <f t="shared" si="24"/>
        <v>469.15094339622641</v>
      </c>
      <c r="G889" s="18">
        <v>6.71</v>
      </c>
      <c r="I889" s="2"/>
      <c r="J889" s="18"/>
    </row>
    <row r="890" spans="1:10">
      <c r="B890" s="24">
        <v>445</v>
      </c>
      <c r="C890" s="24" t="s">
        <v>836</v>
      </c>
      <c r="D890" s="104">
        <v>2208</v>
      </c>
      <c r="E890" s="104">
        <v>1.25</v>
      </c>
      <c r="F890" s="104">
        <f t="shared" si="24"/>
        <v>1766.4</v>
      </c>
      <c r="G890" s="104">
        <v>81.010000000000005</v>
      </c>
      <c r="H890" s="105"/>
      <c r="I890" s="24"/>
      <c r="J890" s="18"/>
    </row>
    <row r="891" spans="1:10">
      <c r="B891" s="2">
        <v>445</v>
      </c>
      <c r="C891" s="2" t="s">
        <v>837</v>
      </c>
      <c r="D891" s="18">
        <v>198</v>
      </c>
      <c r="E891" s="18">
        <v>2.1800000000000002</v>
      </c>
      <c r="F891" s="18">
        <f t="shared" si="24"/>
        <v>90.825688073394488</v>
      </c>
      <c r="G891" s="18">
        <v>16.45</v>
      </c>
      <c r="I891" s="2"/>
      <c r="J891" s="18"/>
    </row>
    <row r="892" spans="1:10">
      <c r="B892" s="2">
        <v>445</v>
      </c>
      <c r="C892" s="2" t="s">
        <v>838</v>
      </c>
      <c r="D892" s="18">
        <v>319.39999999999998</v>
      </c>
      <c r="E892" s="18">
        <v>2.11</v>
      </c>
      <c r="F892" s="18">
        <f t="shared" si="24"/>
        <v>151.37440758293837</v>
      </c>
      <c r="G892" s="18">
        <v>20.25</v>
      </c>
      <c r="I892" s="2"/>
      <c r="J892" s="18"/>
    </row>
    <row r="893" spans="1:10">
      <c r="C893" s="22" t="s">
        <v>26</v>
      </c>
      <c r="D893" s="23">
        <f>MIN(D879:D892)</f>
        <v>101.2</v>
      </c>
      <c r="E893" s="23">
        <f>MIN(E879:E892)</f>
        <v>0.54</v>
      </c>
      <c r="F893" s="23">
        <f>MIN(F879:F892)</f>
        <v>90.825688073394488</v>
      </c>
      <c r="G893" s="23">
        <f>MIN(G879:G892)</f>
        <v>6.71</v>
      </c>
      <c r="I893" s="2"/>
      <c r="J893" s="18"/>
    </row>
    <row r="894" spans="1:10">
      <c r="C894" s="22" t="s">
        <v>27</v>
      </c>
      <c r="D894" s="23">
        <f>MAX(D879:D892)</f>
        <v>2208</v>
      </c>
      <c r="E894" s="23">
        <f>MAX(E879:E892)</f>
        <v>2.1800000000000002</v>
      </c>
      <c r="F894" s="23">
        <f>MAX(F879:F892)</f>
        <v>1766.4</v>
      </c>
      <c r="G894" s="23">
        <f>MAX(G879:G892)</f>
        <v>81.010000000000005</v>
      </c>
      <c r="I894" s="2"/>
      <c r="J894" s="18"/>
    </row>
    <row r="895" spans="1:10" s="27" customFormat="1">
      <c r="A895" s="13"/>
      <c r="B895" s="13"/>
      <c r="C895" s="22" t="s">
        <v>28</v>
      </c>
      <c r="D895" s="23">
        <f>AVERAGE(D879:D892)</f>
        <v>345.81428571428569</v>
      </c>
      <c r="E895" s="23">
        <f>AVERAGE(E879:E892)</f>
        <v>1.4035714285714285</v>
      </c>
      <c r="F895" s="23">
        <f>AVERAGE(F879:F892)</f>
        <v>274.80615393699378</v>
      </c>
      <c r="G895" s="23">
        <f>AVERAGE(G879:G892)</f>
        <v>43.754999999999995</v>
      </c>
      <c r="H895" s="15"/>
    </row>
    <row r="896" spans="1:10" s="27" customFormat="1">
      <c r="A896" s="13"/>
      <c r="B896" s="13"/>
      <c r="C896" s="13"/>
      <c r="D896" s="14"/>
      <c r="E896" s="14"/>
      <c r="F896" s="14"/>
      <c r="G896" s="14"/>
      <c r="H896" s="15"/>
    </row>
    <row r="897" spans="1:8">
      <c r="A897" s="2" t="s">
        <v>839</v>
      </c>
      <c r="B897" s="2">
        <v>485</v>
      </c>
      <c r="C897" s="2" t="s">
        <v>840</v>
      </c>
      <c r="D897" s="18">
        <v>91.9</v>
      </c>
      <c r="E897" s="18">
        <v>1.28</v>
      </c>
      <c r="F897" s="18">
        <f t="shared" ref="F897:F920" si="25">D897/E897</f>
        <v>71.796875</v>
      </c>
      <c r="G897" s="18">
        <v>21.106999999999999</v>
      </c>
      <c r="H897" s="4" t="s">
        <v>841</v>
      </c>
    </row>
    <row r="898" spans="1:8">
      <c r="B898" s="2">
        <v>485</v>
      </c>
      <c r="C898" s="2" t="s">
        <v>842</v>
      </c>
      <c r="D898" s="18">
        <v>171.15</v>
      </c>
      <c r="E898" s="18">
        <v>2.16</v>
      </c>
      <c r="F898" s="18">
        <f t="shared" si="25"/>
        <v>79.236111111111114</v>
      </c>
      <c r="G898" s="18">
        <v>54.954999999999998</v>
      </c>
    </row>
    <row r="899" spans="1:8">
      <c r="B899" s="2">
        <v>485</v>
      </c>
      <c r="C899" s="2" t="s">
        <v>843</v>
      </c>
      <c r="D899" s="18">
        <v>71.87</v>
      </c>
      <c r="E899" s="18">
        <v>0.55000000000000004</v>
      </c>
      <c r="F899" s="18">
        <f t="shared" si="25"/>
        <v>130.67272727272726</v>
      </c>
      <c r="G899" s="18">
        <v>11.55</v>
      </c>
    </row>
    <row r="900" spans="1:8">
      <c r="B900" s="2">
        <v>485</v>
      </c>
      <c r="C900" s="2" t="s">
        <v>844</v>
      </c>
      <c r="D900" s="18">
        <v>81.96</v>
      </c>
      <c r="E900" s="18">
        <v>0.57999999999999996</v>
      </c>
      <c r="F900" s="18">
        <f t="shared" si="25"/>
        <v>141.31034482758619</v>
      </c>
      <c r="G900" s="18">
        <v>12.175000000000001</v>
      </c>
    </row>
    <row r="901" spans="1:8">
      <c r="B901" s="2">
        <v>485</v>
      </c>
      <c r="C901" s="2" t="s">
        <v>845</v>
      </c>
      <c r="D901" s="18">
        <v>97.45</v>
      </c>
      <c r="E901" s="18">
        <v>1.34</v>
      </c>
      <c r="F901" s="18">
        <f t="shared" si="25"/>
        <v>72.723880597014926</v>
      </c>
      <c r="G901" s="18">
        <v>22.431999999999999</v>
      </c>
    </row>
    <row r="902" spans="1:8">
      <c r="B902" s="2">
        <v>485</v>
      </c>
      <c r="C902" s="2" t="s">
        <v>846</v>
      </c>
      <c r="D902" s="18">
        <v>153.66</v>
      </c>
      <c r="E902" s="18">
        <v>1.1000000000000001</v>
      </c>
      <c r="F902" s="18">
        <f t="shared" si="25"/>
        <v>139.69090909090909</v>
      </c>
      <c r="G902" s="18">
        <v>24.204999999999998</v>
      </c>
    </row>
    <row r="903" spans="1:8">
      <c r="B903" s="2">
        <v>485</v>
      </c>
      <c r="C903" s="2" t="s">
        <v>847</v>
      </c>
      <c r="D903" s="18">
        <v>65.150000000000006</v>
      </c>
      <c r="E903" s="18">
        <v>0.47</v>
      </c>
      <c r="F903" s="18">
        <f t="shared" si="25"/>
        <v>138.61702127659578</v>
      </c>
      <c r="G903" s="18">
        <v>10.689</v>
      </c>
    </row>
    <row r="904" spans="1:8">
      <c r="B904" s="2">
        <v>485</v>
      </c>
      <c r="C904" s="2" t="s">
        <v>848</v>
      </c>
      <c r="D904" s="18">
        <v>113.72</v>
      </c>
      <c r="E904" s="18">
        <v>0.51</v>
      </c>
      <c r="F904" s="18">
        <f t="shared" si="25"/>
        <v>222.98039215686273</v>
      </c>
      <c r="G904" s="18">
        <v>10.416</v>
      </c>
    </row>
    <row r="905" spans="1:8">
      <c r="B905" s="2">
        <v>485</v>
      </c>
      <c r="C905" s="2" t="s">
        <v>849</v>
      </c>
      <c r="D905" s="18">
        <v>148.9</v>
      </c>
      <c r="E905" s="18">
        <v>0.52</v>
      </c>
      <c r="F905" s="18">
        <f t="shared" si="25"/>
        <v>286.34615384615387</v>
      </c>
      <c r="G905" s="18">
        <v>7.9880000000000004</v>
      </c>
    </row>
    <row r="906" spans="1:8">
      <c r="B906" s="2">
        <v>485</v>
      </c>
      <c r="C906" s="2" t="s">
        <v>850</v>
      </c>
      <c r="D906" s="18">
        <v>170.55</v>
      </c>
      <c r="E906" s="18">
        <v>0.98</v>
      </c>
      <c r="F906" s="18">
        <f t="shared" si="25"/>
        <v>174.03061224489798</v>
      </c>
      <c r="G906" s="18">
        <v>7.641</v>
      </c>
    </row>
    <row r="907" spans="1:8">
      <c r="B907" s="2">
        <v>485</v>
      </c>
      <c r="C907" s="2" t="s">
        <v>851</v>
      </c>
      <c r="D907" s="18">
        <v>173.71</v>
      </c>
      <c r="E907" s="18">
        <v>1.01</v>
      </c>
      <c r="F907" s="18">
        <f t="shared" si="25"/>
        <v>171.990099009901</v>
      </c>
      <c r="G907" s="18">
        <v>7.923</v>
      </c>
    </row>
    <row r="908" spans="1:8">
      <c r="B908" s="2">
        <v>485</v>
      </c>
      <c r="C908" s="2" t="s">
        <v>852</v>
      </c>
      <c r="D908" s="18">
        <v>188.51</v>
      </c>
      <c r="E908" s="18">
        <v>1.1000000000000001</v>
      </c>
      <c r="F908" s="18">
        <f t="shared" si="25"/>
        <v>171.37272727272725</v>
      </c>
      <c r="G908" s="18">
        <v>8.5389999999999997</v>
      </c>
    </row>
    <row r="909" spans="1:8">
      <c r="B909" s="2">
        <v>485</v>
      </c>
      <c r="C909" s="2" t="s">
        <v>853</v>
      </c>
      <c r="D909" s="18">
        <v>182.89</v>
      </c>
      <c r="E909" s="18">
        <v>1.04</v>
      </c>
      <c r="F909" s="18">
        <f t="shared" si="25"/>
        <v>175.8557692307692</v>
      </c>
      <c r="G909" s="18">
        <v>8.5139999999999993</v>
      </c>
    </row>
    <row r="910" spans="1:8">
      <c r="B910" s="2">
        <v>485</v>
      </c>
      <c r="C910" s="2" t="s">
        <v>854</v>
      </c>
      <c r="D910" s="18">
        <v>143.82</v>
      </c>
      <c r="E910" s="18">
        <v>1.56</v>
      </c>
      <c r="F910" s="18">
        <f t="shared" si="25"/>
        <v>92.192307692307679</v>
      </c>
      <c r="G910" s="18">
        <v>16.616</v>
      </c>
    </row>
    <row r="911" spans="1:8">
      <c r="B911" s="2">
        <v>485</v>
      </c>
      <c r="C911" s="2" t="s">
        <v>855</v>
      </c>
      <c r="D911" s="18">
        <v>141.33000000000001</v>
      </c>
      <c r="E911" s="18">
        <v>1.61</v>
      </c>
      <c r="F911" s="18">
        <f t="shared" si="25"/>
        <v>87.782608695652172</v>
      </c>
      <c r="G911" s="18">
        <v>17.207999999999998</v>
      </c>
    </row>
    <row r="912" spans="1:8">
      <c r="B912" s="2">
        <v>485</v>
      </c>
      <c r="C912" s="2" t="s">
        <v>856</v>
      </c>
      <c r="D912" s="18">
        <v>87.55</v>
      </c>
      <c r="E912" s="18">
        <v>1.17</v>
      </c>
      <c r="F912" s="18">
        <f t="shared" si="25"/>
        <v>74.82905982905983</v>
      </c>
      <c r="G912" s="18">
        <v>10.023</v>
      </c>
    </row>
    <row r="913" spans="1:10">
      <c r="B913" s="2">
        <v>485</v>
      </c>
      <c r="C913" s="2" t="s">
        <v>857</v>
      </c>
      <c r="D913" s="18">
        <v>79.760000000000005</v>
      </c>
      <c r="E913" s="18">
        <v>1.08</v>
      </c>
      <c r="F913" s="18">
        <f t="shared" si="25"/>
        <v>73.851851851851848</v>
      </c>
      <c r="G913" s="18">
        <v>9.0939999999999994</v>
      </c>
    </row>
    <row r="914" spans="1:10">
      <c r="B914" s="2">
        <v>485</v>
      </c>
      <c r="C914" s="2" t="s">
        <v>858</v>
      </c>
      <c r="D914" s="18">
        <v>103.29</v>
      </c>
      <c r="E914" s="18">
        <v>1.44</v>
      </c>
      <c r="F914" s="18">
        <f t="shared" si="25"/>
        <v>71.729166666666671</v>
      </c>
      <c r="G914" s="18">
        <v>14.012</v>
      </c>
    </row>
    <row r="915" spans="1:10">
      <c r="B915" s="2">
        <v>485</v>
      </c>
      <c r="C915" s="2" t="s">
        <v>859</v>
      </c>
      <c r="D915" s="18">
        <v>104.5</v>
      </c>
      <c r="E915" s="18">
        <v>1.46</v>
      </c>
      <c r="F915" s="18">
        <f t="shared" si="25"/>
        <v>71.575342465753423</v>
      </c>
      <c r="G915" s="18">
        <v>14.132999999999999</v>
      </c>
    </row>
    <row r="916" spans="1:10">
      <c r="B916" s="2">
        <v>485</v>
      </c>
      <c r="C916" s="2" t="s">
        <v>860</v>
      </c>
      <c r="D916" s="18">
        <v>140.01</v>
      </c>
      <c r="E916" s="18">
        <v>2.36</v>
      </c>
      <c r="F916" s="18">
        <f t="shared" si="25"/>
        <v>59.326271186440678</v>
      </c>
      <c r="G916" s="18">
        <v>26.864000000000001</v>
      </c>
    </row>
    <row r="917" spans="1:10">
      <c r="B917" s="2">
        <v>485</v>
      </c>
      <c r="C917" s="2" t="s">
        <v>861</v>
      </c>
      <c r="D917" s="18">
        <v>166.6</v>
      </c>
      <c r="E917" s="18">
        <v>1.31</v>
      </c>
      <c r="F917" s="18">
        <f t="shared" si="25"/>
        <v>127.17557251908396</v>
      </c>
      <c r="G917" s="18">
        <v>8.8789999999999996</v>
      </c>
    </row>
    <row r="918" spans="1:10">
      <c r="B918" s="2">
        <v>485</v>
      </c>
      <c r="C918" s="2" t="s">
        <v>862</v>
      </c>
      <c r="D918" s="18">
        <v>117.64</v>
      </c>
      <c r="E918" s="18">
        <v>1.1100000000000001</v>
      </c>
      <c r="F918" s="18">
        <f t="shared" si="25"/>
        <v>105.98198198198197</v>
      </c>
      <c r="G918" s="18">
        <v>7.6449999999999996</v>
      </c>
    </row>
    <row r="919" spans="1:10">
      <c r="B919" s="2">
        <v>485</v>
      </c>
      <c r="C919" s="2" t="s">
        <v>863</v>
      </c>
      <c r="D919" s="18">
        <v>203.15</v>
      </c>
      <c r="E919" s="18">
        <v>1.94</v>
      </c>
      <c r="F919" s="18">
        <f t="shared" si="25"/>
        <v>104.71649484536083</v>
      </c>
      <c r="G919" s="18">
        <v>13.462</v>
      </c>
    </row>
    <row r="920" spans="1:10">
      <c r="B920" s="2">
        <v>485</v>
      </c>
      <c r="C920" s="2" t="s">
        <v>864</v>
      </c>
      <c r="D920" s="18">
        <v>191.46</v>
      </c>
      <c r="E920" s="18">
        <v>1.79</v>
      </c>
      <c r="F920" s="18">
        <f t="shared" si="25"/>
        <v>106.9608938547486</v>
      </c>
      <c r="G920" s="18">
        <v>13.911</v>
      </c>
    </row>
    <row r="921" spans="1:10">
      <c r="C921" s="22" t="s">
        <v>26</v>
      </c>
      <c r="D921" s="23">
        <f>MIN(D897:D920)</f>
        <v>65.150000000000006</v>
      </c>
      <c r="E921" s="23">
        <f>MIN(E897:E920)</f>
        <v>0.47</v>
      </c>
      <c r="F921" s="23">
        <f>MIN(F897:F920)</f>
        <v>59.326271186440678</v>
      </c>
      <c r="G921" s="23">
        <f>MIN(G897:G920)</f>
        <v>7.641</v>
      </c>
    </row>
    <row r="922" spans="1:10">
      <c r="C922" s="22" t="s">
        <v>27</v>
      </c>
      <c r="D922" s="23">
        <f>MAX(D897:D920)</f>
        <v>203.15</v>
      </c>
      <c r="E922" s="23">
        <f>MAX(E897:E920)</f>
        <v>2.36</v>
      </c>
      <c r="F922" s="23">
        <f>MAX(F897:F920)</f>
        <v>286.34615384615387</v>
      </c>
      <c r="G922" s="23">
        <f>MAX(G897:G920)</f>
        <v>54.954999999999998</v>
      </c>
    </row>
    <row r="923" spans="1:10" s="27" customFormat="1">
      <c r="A923" s="13"/>
      <c r="B923" s="13"/>
      <c r="C923" s="22" t="s">
        <v>28</v>
      </c>
      <c r="D923" s="23">
        <f>AVERAGE(D897:D920)</f>
        <v>132.93875</v>
      </c>
      <c r="E923" s="23">
        <f>AVERAGE(E897:E920)</f>
        <v>1.2279166666666668</v>
      </c>
      <c r="F923" s="23">
        <f>AVERAGE(F897:F920)</f>
        <v>123.03104893859016</v>
      </c>
      <c r="G923" s="23">
        <f>AVERAGE(G897:G920)</f>
        <v>14.999208333333328</v>
      </c>
      <c r="H923" s="15"/>
    </row>
    <row r="924" spans="1:10">
      <c r="E924" s="18"/>
    </row>
    <row r="925" spans="1:10" s="139" customFormat="1">
      <c r="A925" s="135" t="s">
        <v>865</v>
      </c>
      <c r="B925" s="136">
        <v>535</v>
      </c>
      <c r="C925" s="136" t="s">
        <v>866</v>
      </c>
      <c r="D925" s="137">
        <v>1628.4887036005653</v>
      </c>
      <c r="E925" s="137"/>
      <c r="F925" s="137"/>
      <c r="G925" s="137">
        <v>100.4</v>
      </c>
      <c r="H925" s="138" t="s">
        <v>867</v>
      </c>
      <c r="I925" s="136"/>
      <c r="J925" s="137"/>
    </row>
    <row r="926" spans="1:10" s="139" customFormat="1">
      <c r="A926" s="136"/>
      <c r="B926" s="136">
        <v>535</v>
      </c>
      <c r="C926" s="136" t="s">
        <v>868</v>
      </c>
      <c r="D926" s="137">
        <v>6577.4467508703574</v>
      </c>
      <c r="E926" s="137"/>
      <c r="F926" s="137"/>
      <c r="G926" s="137">
        <v>624.20000000000005</v>
      </c>
      <c r="H926" s="138"/>
      <c r="I926" s="136"/>
      <c r="J926" s="137"/>
    </row>
    <row r="927" spans="1:10" s="139" customFormat="1">
      <c r="A927" s="136"/>
      <c r="B927" s="136">
        <v>535</v>
      </c>
      <c r="C927" s="136" t="s">
        <v>869</v>
      </c>
      <c r="D927" s="137">
        <v>4269.4404339542516</v>
      </c>
      <c r="E927" s="137"/>
      <c r="F927" s="137"/>
      <c r="G927" s="137">
        <v>608.1</v>
      </c>
      <c r="H927" s="138"/>
      <c r="I927" s="136"/>
      <c r="J927" s="137"/>
    </row>
    <row r="928" spans="1:10" s="139" customFormat="1">
      <c r="A928" s="136"/>
      <c r="B928" s="136">
        <v>535</v>
      </c>
      <c r="C928" s="136" t="s">
        <v>870</v>
      </c>
      <c r="D928" s="137">
        <v>2422.5651885050634</v>
      </c>
      <c r="E928" s="137"/>
      <c r="F928" s="137"/>
      <c r="G928" s="137">
        <v>472.1</v>
      </c>
      <c r="H928" s="138"/>
      <c r="I928" s="136"/>
      <c r="J928" s="137"/>
    </row>
    <row r="929" spans="1:10" s="139" customFormat="1">
      <c r="A929" s="136"/>
      <c r="B929" s="136">
        <v>535</v>
      </c>
      <c r="C929" s="136" t="s">
        <v>871</v>
      </c>
      <c r="D929" s="137">
        <v>3849.1722350899568</v>
      </c>
      <c r="E929" s="137"/>
      <c r="F929" s="137"/>
      <c r="G929" s="137">
        <v>685.5</v>
      </c>
      <c r="H929" s="138"/>
      <c r="I929" s="136"/>
      <c r="J929" s="137"/>
    </row>
    <row r="930" spans="1:10" s="139" customFormat="1">
      <c r="A930" s="136"/>
      <c r="B930" s="136">
        <v>535</v>
      </c>
      <c r="C930" s="136" t="s">
        <v>872</v>
      </c>
      <c r="D930" s="137">
        <v>565.54999999999995</v>
      </c>
      <c r="E930" s="137"/>
      <c r="F930" s="137"/>
      <c r="G930" s="137">
        <v>73.44</v>
      </c>
      <c r="H930" s="138" t="s">
        <v>873</v>
      </c>
      <c r="I930" s="136"/>
      <c r="J930" s="137"/>
    </row>
    <row r="931" spans="1:10" s="139" customFormat="1">
      <c r="A931" s="136"/>
      <c r="B931" s="136">
        <v>535</v>
      </c>
      <c r="C931" s="136" t="s">
        <v>874</v>
      </c>
      <c r="D931" s="137">
        <v>542.88</v>
      </c>
      <c r="E931" s="137"/>
      <c r="F931" s="137"/>
      <c r="G931" s="137">
        <v>68.239999999999995</v>
      </c>
      <c r="H931" s="138"/>
      <c r="I931" s="136"/>
      <c r="J931" s="137"/>
    </row>
    <row r="932" spans="1:10" s="139" customFormat="1">
      <c r="A932" s="136"/>
      <c r="B932" s="136">
        <v>535</v>
      </c>
      <c r="C932" s="136" t="s">
        <v>875</v>
      </c>
      <c r="D932" s="137">
        <v>337.05</v>
      </c>
      <c r="E932" s="137"/>
      <c r="F932" s="137"/>
      <c r="G932" s="137">
        <v>45.53</v>
      </c>
      <c r="H932" s="138"/>
      <c r="I932" s="136"/>
      <c r="J932" s="137"/>
    </row>
    <row r="933" spans="1:10" s="139" customFormat="1">
      <c r="A933" s="136"/>
      <c r="B933" s="136">
        <v>535</v>
      </c>
      <c r="C933" s="136" t="s">
        <v>876</v>
      </c>
      <c r="D933" s="137">
        <v>26591.599999999999</v>
      </c>
      <c r="E933" s="137"/>
      <c r="F933" s="137"/>
      <c r="G933" s="137">
        <v>36.81</v>
      </c>
      <c r="H933" s="138"/>
      <c r="I933" s="136"/>
      <c r="J933" s="137"/>
    </row>
    <row r="934" spans="1:10" s="139" customFormat="1">
      <c r="A934" s="136"/>
      <c r="B934" s="136">
        <v>535</v>
      </c>
      <c r="C934" s="136" t="s">
        <v>877</v>
      </c>
      <c r="D934" s="137">
        <v>558.88</v>
      </c>
      <c r="E934" s="137"/>
      <c r="F934" s="137"/>
      <c r="G934" s="137">
        <v>130</v>
      </c>
      <c r="H934" s="138"/>
      <c r="I934" s="136"/>
      <c r="J934" s="137"/>
    </row>
    <row r="935" spans="1:10" s="139" customFormat="1">
      <c r="A935" s="136"/>
      <c r="B935" s="136">
        <v>535</v>
      </c>
      <c r="C935" s="136" t="s">
        <v>878</v>
      </c>
      <c r="D935" s="137">
        <v>159.77000000000001</v>
      </c>
      <c r="E935" s="137"/>
      <c r="F935" s="137"/>
      <c r="G935" s="137">
        <v>17.91</v>
      </c>
      <c r="H935" s="138"/>
      <c r="I935" s="136"/>
      <c r="J935" s="137"/>
    </row>
    <row r="936" spans="1:10" s="139" customFormat="1">
      <c r="A936" s="136"/>
      <c r="B936" s="136">
        <v>535</v>
      </c>
      <c r="C936" s="136" t="s">
        <v>879</v>
      </c>
      <c r="D936" s="137">
        <v>1156.05</v>
      </c>
      <c r="E936" s="137"/>
      <c r="F936" s="137"/>
      <c r="G936" s="137">
        <v>879.34</v>
      </c>
      <c r="H936" s="138"/>
      <c r="I936" s="136"/>
      <c r="J936" s="137"/>
    </row>
    <row r="937" spans="1:10" s="139" customFormat="1">
      <c r="A937" s="136"/>
      <c r="B937" s="136">
        <v>535</v>
      </c>
      <c r="C937" s="136" t="s">
        <v>880</v>
      </c>
      <c r="D937" s="137">
        <v>2193.35</v>
      </c>
      <c r="E937" s="137"/>
      <c r="F937" s="137"/>
      <c r="G937" s="137">
        <v>817.47</v>
      </c>
      <c r="H937" s="138"/>
      <c r="I937" s="136"/>
      <c r="J937" s="137"/>
    </row>
    <row r="938" spans="1:10" s="139" customFormat="1">
      <c r="A938" s="136"/>
      <c r="B938" s="136">
        <v>535</v>
      </c>
      <c r="C938" s="136" t="s">
        <v>881</v>
      </c>
      <c r="D938" s="137">
        <v>343.56</v>
      </c>
      <c r="E938" s="137"/>
      <c r="F938" s="137"/>
      <c r="G938" s="137">
        <v>204.23</v>
      </c>
      <c r="H938" s="138"/>
      <c r="I938" s="136"/>
      <c r="J938" s="137"/>
    </row>
    <row r="939" spans="1:10" s="139" customFormat="1">
      <c r="A939" s="136"/>
      <c r="B939" s="136">
        <v>535</v>
      </c>
      <c r="C939" s="136" t="s">
        <v>882</v>
      </c>
      <c r="D939" s="137">
        <v>466.51</v>
      </c>
      <c r="E939" s="137"/>
      <c r="F939" s="137"/>
      <c r="G939" s="137">
        <v>311.08</v>
      </c>
      <c r="H939" s="138"/>
      <c r="I939" s="136"/>
      <c r="J939" s="137"/>
    </row>
    <row r="940" spans="1:10" s="139" customFormat="1">
      <c r="A940" s="136"/>
      <c r="B940" s="136"/>
      <c r="C940" s="140" t="s">
        <v>26</v>
      </c>
      <c r="D940" s="141">
        <f>MIN(D925:D939)</f>
        <v>159.77000000000001</v>
      </c>
      <c r="E940" s="141"/>
      <c r="F940" s="141"/>
      <c r="G940" s="141">
        <f>MIN(G925:G939)</f>
        <v>17.91</v>
      </c>
      <c r="H940" s="138"/>
      <c r="I940" s="136"/>
      <c r="J940" s="137"/>
    </row>
    <row r="941" spans="1:10" s="139" customFormat="1">
      <c r="A941" s="136"/>
      <c r="B941" s="136"/>
      <c r="C941" s="140" t="s">
        <v>27</v>
      </c>
      <c r="D941" s="141">
        <f>MAX(D925:D939)</f>
        <v>26591.599999999999</v>
      </c>
      <c r="E941" s="141"/>
      <c r="F941" s="141"/>
      <c r="G941" s="141">
        <f>MAX(G925:G939)</f>
        <v>879.34</v>
      </c>
      <c r="H941" s="138"/>
      <c r="I941" s="136"/>
      <c r="J941" s="137"/>
    </row>
    <row r="942" spans="1:10" s="144" customFormat="1">
      <c r="A942" s="142"/>
      <c r="B942" s="142"/>
      <c r="C942" s="140" t="s">
        <v>28</v>
      </c>
      <c r="D942" s="141">
        <f>AVERAGE(D925:D939)</f>
        <v>3444.1542208013457</v>
      </c>
      <c r="E942" s="141"/>
      <c r="F942" s="141"/>
      <c r="G942" s="141">
        <f>AVERAGE(G925:G939)</f>
        <v>338.28999999999996</v>
      </c>
      <c r="H942" s="143"/>
    </row>
    <row r="943" spans="1:10" s="145" customFormat="1">
      <c r="A943" s="44"/>
      <c r="B943" s="44"/>
      <c r="C943" s="44"/>
      <c r="D943" s="49"/>
      <c r="E943" s="45"/>
      <c r="F943" s="49"/>
      <c r="G943" s="49"/>
      <c r="H943" s="46"/>
    </row>
    <row r="944" spans="1:10" s="145" customFormat="1">
      <c r="A944" s="131" t="s">
        <v>883</v>
      </c>
      <c r="B944" s="24">
        <v>540</v>
      </c>
      <c r="C944" s="24" t="s">
        <v>884</v>
      </c>
      <c r="D944" s="104">
        <v>807.25418970468513</v>
      </c>
      <c r="E944" s="104">
        <v>7.28</v>
      </c>
      <c r="F944" s="104">
        <f t="shared" ref="F944:F957" si="26">D944/E944</f>
        <v>110.88656451987433</v>
      </c>
      <c r="G944" s="104">
        <v>115</v>
      </c>
      <c r="H944" s="105" t="s">
        <v>885</v>
      </c>
      <c r="I944" s="2"/>
      <c r="J944" s="18"/>
    </row>
    <row r="945" spans="1:10" s="145" customFormat="1">
      <c r="A945" s="24"/>
      <c r="B945" s="24">
        <v>540</v>
      </c>
      <c r="C945" s="24" t="s">
        <v>886</v>
      </c>
      <c r="D945" s="104">
        <v>884.7</v>
      </c>
      <c r="E945" s="104">
        <v>7.25</v>
      </c>
      <c r="F945" s="104">
        <f t="shared" si="26"/>
        <v>122.02758620689656</v>
      </c>
      <c r="G945" s="104">
        <v>122</v>
      </c>
      <c r="H945" s="105"/>
      <c r="I945" s="2"/>
      <c r="J945" s="18"/>
    </row>
    <row r="946" spans="1:10" s="145" customFormat="1">
      <c r="A946" s="24"/>
      <c r="B946" s="24">
        <v>540</v>
      </c>
      <c r="C946" s="24" t="s">
        <v>887</v>
      </c>
      <c r="D946" s="104">
        <v>109.2</v>
      </c>
      <c r="E946" s="104">
        <v>3.06</v>
      </c>
      <c r="F946" s="104">
        <f t="shared" si="26"/>
        <v>35.686274509803923</v>
      </c>
      <c r="G946" s="104">
        <v>7.22</v>
      </c>
      <c r="H946" s="105"/>
      <c r="I946" s="2"/>
      <c r="J946" s="18"/>
    </row>
    <row r="947" spans="1:10" s="145" customFormat="1">
      <c r="A947" s="24"/>
      <c r="B947" s="24">
        <v>540</v>
      </c>
      <c r="C947" s="24" t="s">
        <v>888</v>
      </c>
      <c r="D947" s="104">
        <v>133.5</v>
      </c>
      <c r="E947" s="104">
        <v>2.75</v>
      </c>
      <c r="F947" s="104">
        <f t="shared" si="26"/>
        <v>48.545454545454547</v>
      </c>
      <c r="G947" s="104">
        <v>6.48</v>
      </c>
      <c r="H947" s="105"/>
      <c r="I947" s="2"/>
      <c r="J947" s="18"/>
    </row>
    <row r="948" spans="1:10" s="145" customFormat="1">
      <c r="A948" s="24"/>
      <c r="B948" s="24">
        <v>540</v>
      </c>
      <c r="C948" s="24" t="s">
        <v>889</v>
      </c>
      <c r="D948" s="104">
        <v>290.95</v>
      </c>
      <c r="E948" s="104">
        <v>1.62</v>
      </c>
      <c r="F948" s="104">
        <f t="shared" si="26"/>
        <v>179.59876543209876</v>
      </c>
      <c r="G948" s="104">
        <v>16.899999999999999</v>
      </c>
      <c r="H948" s="105"/>
      <c r="I948" s="2"/>
      <c r="J948" s="18"/>
    </row>
    <row r="949" spans="1:10" s="145" customFormat="1">
      <c r="A949" s="24"/>
      <c r="B949" s="24">
        <v>540</v>
      </c>
      <c r="C949" s="24" t="s">
        <v>890</v>
      </c>
      <c r="D949" s="104">
        <v>210.38</v>
      </c>
      <c r="E949" s="104">
        <v>5.1100000000000003</v>
      </c>
      <c r="F949" s="104">
        <f t="shared" si="26"/>
        <v>41.170254403131111</v>
      </c>
      <c r="G949" s="104">
        <v>5.48</v>
      </c>
      <c r="H949" s="105"/>
      <c r="I949" s="2"/>
      <c r="J949" s="18"/>
    </row>
    <row r="950" spans="1:10" s="145" customFormat="1">
      <c r="A950" s="24"/>
      <c r="B950" s="24">
        <v>540</v>
      </c>
      <c r="C950" s="24" t="s">
        <v>891</v>
      </c>
      <c r="D950" s="104">
        <v>202.26</v>
      </c>
      <c r="E950" s="104">
        <v>3.88</v>
      </c>
      <c r="F950" s="104">
        <f t="shared" si="26"/>
        <v>52.128865979381445</v>
      </c>
      <c r="G950" s="104">
        <v>8.81</v>
      </c>
      <c r="H950" s="105"/>
      <c r="I950" s="2"/>
      <c r="J950" s="18"/>
    </row>
    <row r="951" spans="1:10" s="145" customFormat="1">
      <c r="A951" s="24"/>
      <c r="B951" s="24">
        <v>540</v>
      </c>
      <c r="C951" s="24" t="s">
        <v>892</v>
      </c>
      <c r="D951" s="104">
        <v>443.31</v>
      </c>
      <c r="E951" s="104">
        <v>4.7300000000000004</v>
      </c>
      <c r="F951" s="104">
        <f t="shared" si="26"/>
        <v>93.723044397462999</v>
      </c>
      <c r="G951" s="104">
        <v>69.7</v>
      </c>
      <c r="H951" s="105"/>
      <c r="I951" s="2"/>
      <c r="J951" s="18"/>
    </row>
    <row r="952" spans="1:10" s="145" customFormat="1">
      <c r="A952" s="24"/>
      <c r="B952" s="24">
        <v>540</v>
      </c>
      <c r="C952" s="24" t="s">
        <v>893</v>
      </c>
      <c r="D952" s="104">
        <v>575.46</v>
      </c>
      <c r="E952" s="104">
        <v>2.58</v>
      </c>
      <c r="F952" s="104">
        <f t="shared" si="26"/>
        <v>223.04651162790699</v>
      </c>
      <c r="G952" s="104">
        <v>153</v>
      </c>
      <c r="H952" s="105"/>
      <c r="I952" s="2"/>
      <c r="J952" s="18"/>
    </row>
    <row r="953" spans="1:10" s="145" customFormat="1">
      <c r="A953" s="24"/>
      <c r="B953" s="24">
        <v>540</v>
      </c>
      <c r="C953" s="24" t="s">
        <v>894</v>
      </c>
      <c r="D953" s="104">
        <v>139.33000000000001</v>
      </c>
      <c r="E953" s="104">
        <v>4.87</v>
      </c>
      <c r="F953" s="104">
        <f t="shared" si="26"/>
        <v>28.609856262833677</v>
      </c>
      <c r="G953" s="104">
        <v>5.37</v>
      </c>
      <c r="H953" s="105"/>
      <c r="I953" s="2"/>
      <c r="J953" s="18"/>
    </row>
    <row r="954" spans="1:10" s="145" customFormat="1">
      <c r="A954" s="24"/>
      <c r="B954" s="24">
        <v>540</v>
      </c>
      <c r="C954" s="24" t="s">
        <v>895</v>
      </c>
      <c r="D954" s="104">
        <v>135.85</v>
      </c>
      <c r="E954" s="104">
        <v>5.04</v>
      </c>
      <c r="F954" s="104">
        <f t="shared" si="26"/>
        <v>26.954365079365079</v>
      </c>
      <c r="G954" s="104">
        <v>5.0999999999999996</v>
      </c>
      <c r="H954" s="105"/>
      <c r="I954" s="2"/>
      <c r="J954" s="18"/>
    </row>
    <row r="955" spans="1:10" s="145" customFormat="1">
      <c r="A955" s="24"/>
      <c r="B955" s="24">
        <v>540</v>
      </c>
      <c r="C955" s="24" t="s">
        <v>896</v>
      </c>
      <c r="D955" s="104">
        <v>178.39</v>
      </c>
      <c r="E955" s="104">
        <v>4.6900000000000004</v>
      </c>
      <c r="F955" s="104">
        <f t="shared" si="26"/>
        <v>38.03624733475479</v>
      </c>
      <c r="G955" s="104">
        <v>13.4</v>
      </c>
      <c r="H955" s="105"/>
      <c r="I955" s="2"/>
      <c r="J955" s="18"/>
    </row>
    <row r="956" spans="1:10" s="145" customFormat="1">
      <c r="A956" s="24"/>
      <c r="B956" s="24">
        <v>540</v>
      </c>
      <c r="C956" s="24" t="s">
        <v>897</v>
      </c>
      <c r="D956" s="104">
        <v>4402.1899999999996</v>
      </c>
      <c r="E956" s="104">
        <v>3.97</v>
      </c>
      <c r="F956" s="104">
        <f t="shared" si="26"/>
        <v>1108.8639798488664</v>
      </c>
      <c r="G956" s="104">
        <v>264</v>
      </c>
      <c r="H956" s="105"/>
      <c r="I956" s="2"/>
      <c r="J956" s="18"/>
    </row>
    <row r="957" spans="1:10" s="145" customFormat="1">
      <c r="A957" s="24"/>
      <c r="B957" s="24">
        <v>540</v>
      </c>
      <c r="C957" s="24" t="s">
        <v>898</v>
      </c>
      <c r="D957" s="104">
        <v>251.8</v>
      </c>
      <c r="E957" s="104">
        <v>4.57</v>
      </c>
      <c r="F957" s="104">
        <f t="shared" si="26"/>
        <v>55.098468271334788</v>
      </c>
      <c r="G957" s="104">
        <v>18.8</v>
      </c>
      <c r="H957" s="105"/>
      <c r="I957" s="2"/>
      <c r="J957" s="18"/>
    </row>
    <row r="958" spans="1:10" s="145" customFormat="1">
      <c r="A958" s="24"/>
      <c r="B958" s="24"/>
      <c r="C958" s="107" t="s">
        <v>26</v>
      </c>
      <c r="D958" s="109">
        <f>MIN(D944:D957)</f>
        <v>109.2</v>
      </c>
      <c r="E958" s="109">
        <f>MIN(E944:E957)</f>
        <v>1.62</v>
      </c>
      <c r="F958" s="109">
        <f>MIN(F944:F957)</f>
        <v>26.954365079365079</v>
      </c>
      <c r="G958" s="109">
        <f>MIN(G944:G957)</f>
        <v>5.0999999999999996</v>
      </c>
      <c r="H958" s="105"/>
      <c r="I958" s="2"/>
      <c r="J958" s="18"/>
    </row>
    <row r="959" spans="1:10" s="145" customFormat="1">
      <c r="A959" s="24"/>
      <c r="B959" s="24"/>
      <c r="C959" s="107" t="s">
        <v>27</v>
      </c>
      <c r="D959" s="109">
        <f>MAX(D944:D957)</f>
        <v>4402.1899999999996</v>
      </c>
      <c r="E959" s="109">
        <f>MAX(E944:E957)</f>
        <v>7.28</v>
      </c>
      <c r="F959" s="109">
        <f>MAX(F944:F957)</f>
        <v>1108.8639798488664</v>
      </c>
      <c r="G959" s="109">
        <f>MAX(G944:G957)</f>
        <v>264</v>
      </c>
      <c r="H959" s="105"/>
      <c r="I959" s="2"/>
      <c r="J959" s="18"/>
    </row>
    <row r="960" spans="1:10" s="147" customFormat="1">
      <c r="A960" s="116"/>
      <c r="B960" s="116"/>
      <c r="C960" s="107" t="s">
        <v>28</v>
      </c>
      <c r="D960" s="109">
        <f>AVERAGE(D944:D957)</f>
        <v>626.04101355033458</v>
      </c>
      <c r="E960" s="109">
        <f>AVERAGE(E944:E957)</f>
        <v>4.3857142857142852</v>
      </c>
      <c r="F960" s="109">
        <f>AVERAGE(F944:F957)</f>
        <v>154.59830274422612</v>
      </c>
      <c r="G960" s="109">
        <f>AVERAGE(G944:G957)</f>
        <v>57.94714285714285</v>
      </c>
      <c r="H960" s="146"/>
    </row>
    <row r="961" spans="1:10" s="145" customFormat="1">
      <c r="A961" s="44"/>
      <c r="B961" s="44"/>
      <c r="C961" s="44"/>
      <c r="D961" s="49"/>
      <c r="E961" s="45"/>
      <c r="F961" s="49"/>
      <c r="G961" s="49"/>
      <c r="H961" s="46"/>
    </row>
    <row r="962" spans="1:10" s="139" customFormat="1" ht="12.75" customHeight="1">
      <c r="A962" s="148" t="s">
        <v>899</v>
      </c>
      <c r="B962" s="136">
        <v>555</v>
      </c>
      <c r="C962" s="136" t="s">
        <v>900</v>
      </c>
      <c r="D962" s="137">
        <v>1400.5</v>
      </c>
      <c r="E962" s="137"/>
      <c r="F962" s="137"/>
      <c r="G962" s="137">
        <v>397.3</v>
      </c>
      <c r="H962" s="138" t="s">
        <v>901</v>
      </c>
    </row>
    <row r="963" spans="1:10" s="139" customFormat="1">
      <c r="A963" s="136"/>
      <c r="B963" s="136">
        <v>555</v>
      </c>
      <c r="C963" s="136" t="s">
        <v>902</v>
      </c>
      <c r="D963" s="137">
        <v>1307</v>
      </c>
      <c r="E963" s="137"/>
      <c r="F963" s="137"/>
      <c r="G963" s="137">
        <v>337.4</v>
      </c>
      <c r="H963" s="138"/>
    </row>
    <row r="964" spans="1:10" s="139" customFormat="1">
      <c r="A964" s="136"/>
      <c r="B964" s="136">
        <v>555</v>
      </c>
      <c r="C964" s="136" t="s">
        <v>903</v>
      </c>
      <c r="D964" s="137">
        <v>614.5</v>
      </c>
      <c r="E964" s="137"/>
      <c r="F964" s="137"/>
      <c r="G964" s="137">
        <v>166.6</v>
      </c>
      <c r="H964" s="138"/>
    </row>
    <row r="965" spans="1:10" s="139" customFormat="1">
      <c r="A965" s="136"/>
      <c r="B965" s="136">
        <v>555</v>
      </c>
      <c r="C965" s="136" t="s">
        <v>904</v>
      </c>
      <c r="D965" s="137">
        <v>469</v>
      </c>
      <c r="E965" s="137"/>
      <c r="F965" s="137"/>
      <c r="G965" s="137">
        <v>118</v>
      </c>
      <c r="H965" s="138"/>
    </row>
    <row r="966" spans="1:10" s="139" customFormat="1">
      <c r="A966" s="136"/>
      <c r="B966" s="136">
        <v>555</v>
      </c>
      <c r="C966" s="136" t="s">
        <v>905</v>
      </c>
      <c r="D966" s="137">
        <v>368.5</v>
      </c>
      <c r="E966" s="137"/>
      <c r="F966" s="137"/>
      <c r="G966" s="137">
        <v>36.799999999999997</v>
      </c>
      <c r="H966" s="138"/>
    </row>
    <row r="967" spans="1:10" s="139" customFormat="1" ht="12.75" customHeight="1">
      <c r="A967" s="148" t="s">
        <v>906</v>
      </c>
      <c r="B967" s="136">
        <v>555</v>
      </c>
      <c r="C967" s="136" t="s">
        <v>907</v>
      </c>
      <c r="D967" s="137">
        <v>2700</v>
      </c>
      <c r="E967" s="137">
        <v>5</v>
      </c>
      <c r="F967" s="137">
        <f t="shared" ref="F967:F976" si="27">D967/E967</f>
        <v>540</v>
      </c>
      <c r="G967" s="149">
        <v>961.8</v>
      </c>
      <c r="H967" s="138" t="s">
        <v>908</v>
      </c>
      <c r="I967" s="150"/>
      <c r="J967" s="149"/>
    </row>
    <row r="968" spans="1:10" s="139" customFormat="1">
      <c r="A968" s="136"/>
      <c r="B968" s="136">
        <v>555</v>
      </c>
      <c r="C968" s="136" t="s">
        <v>909</v>
      </c>
      <c r="D968" s="137">
        <v>1050</v>
      </c>
      <c r="E968" s="137">
        <v>5.6</v>
      </c>
      <c r="F968" s="137">
        <f t="shared" si="27"/>
        <v>187.5</v>
      </c>
      <c r="G968" s="149">
        <v>261.2</v>
      </c>
      <c r="H968" s="138"/>
      <c r="I968" s="150"/>
      <c r="J968" s="149"/>
    </row>
    <row r="969" spans="1:10" s="139" customFormat="1">
      <c r="A969" s="136"/>
      <c r="B969" s="136">
        <v>555</v>
      </c>
      <c r="C969" s="136" t="s">
        <v>910</v>
      </c>
      <c r="D969" s="137">
        <v>1414</v>
      </c>
      <c r="E969" s="137">
        <v>5.2</v>
      </c>
      <c r="F969" s="137">
        <f t="shared" si="27"/>
        <v>271.92307692307691</v>
      </c>
      <c r="G969" s="149">
        <v>251</v>
      </c>
      <c r="H969" s="138"/>
      <c r="I969" s="150"/>
      <c r="J969" s="149"/>
    </row>
    <row r="970" spans="1:10" s="139" customFormat="1">
      <c r="A970" s="136"/>
      <c r="B970" s="136">
        <v>555</v>
      </c>
      <c r="C970" s="136" t="s">
        <v>911</v>
      </c>
      <c r="D970" s="137">
        <v>1738</v>
      </c>
      <c r="E970" s="137">
        <v>5</v>
      </c>
      <c r="F970" s="137">
        <f t="shared" si="27"/>
        <v>347.6</v>
      </c>
      <c r="G970" s="149">
        <v>461.6</v>
      </c>
      <c r="H970" s="138"/>
      <c r="I970" s="150"/>
      <c r="J970" s="149"/>
    </row>
    <row r="971" spans="1:10" s="139" customFormat="1">
      <c r="A971" s="136"/>
      <c r="B971" s="136">
        <v>555</v>
      </c>
      <c r="C971" s="136" t="s">
        <v>912</v>
      </c>
      <c r="D971" s="137">
        <v>418.6</v>
      </c>
      <c r="E971" s="137">
        <v>6.9</v>
      </c>
      <c r="F971" s="137">
        <f t="shared" si="27"/>
        <v>60.666666666666664</v>
      </c>
      <c r="G971" s="149">
        <v>72.599999999999994</v>
      </c>
      <c r="H971" s="138"/>
      <c r="I971" s="150"/>
      <c r="J971" s="149"/>
    </row>
    <row r="972" spans="1:10" s="139" customFormat="1">
      <c r="A972" s="136"/>
      <c r="B972" s="136">
        <v>555</v>
      </c>
      <c r="C972" s="136" t="s">
        <v>913</v>
      </c>
      <c r="D972" s="137">
        <v>1373</v>
      </c>
      <c r="E972" s="137">
        <v>4.7</v>
      </c>
      <c r="F972" s="137">
        <f t="shared" si="27"/>
        <v>292.12765957446805</v>
      </c>
      <c r="G972" s="149">
        <v>297.7</v>
      </c>
      <c r="H972" s="138"/>
      <c r="I972" s="150"/>
      <c r="J972" s="149"/>
    </row>
    <row r="973" spans="1:10" s="139" customFormat="1">
      <c r="A973" s="136"/>
      <c r="B973" s="136">
        <v>555</v>
      </c>
      <c r="C973" s="136" t="s">
        <v>914</v>
      </c>
      <c r="D973" s="137">
        <v>2252</v>
      </c>
      <c r="E973" s="137">
        <v>5.4</v>
      </c>
      <c r="F973" s="137">
        <f t="shared" si="27"/>
        <v>417.03703703703701</v>
      </c>
      <c r="G973" s="149">
        <v>432.9</v>
      </c>
      <c r="H973" s="138"/>
      <c r="I973" s="150"/>
      <c r="J973" s="149"/>
    </row>
    <row r="974" spans="1:10" s="139" customFormat="1">
      <c r="A974" s="136"/>
      <c r="B974" s="136">
        <v>555</v>
      </c>
      <c r="C974" s="136" t="s">
        <v>915</v>
      </c>
      <c r="D974" s="137">
        <v>901.09013845107563</v>
      </c>
      <c r="E974" s="137">
        <v>7.7</v>
      </c>
      <c r="F974" s="137">
        <f t="shared" si="27"/>
        <v>117.02469330533449</v>
      </c>
      <c r="G974" s="149">
        <v>224.9</v>
      </c>
      <c r="H974" s="138"/>
      <c r="I974" s="151"/>
      <c r="J974" s="149"/>
    </row>
    <row r="975" spans="1:10" s="139" customFormat="1">
      <c r="A975" s="136"/>
      <c r="B975" s="136">
        <v>555</v>
      </c>
      <c r="C975" s="136" t="s">
        <v>916</v>
      </c>
      <c r="D975" s="137">
        <v>637.48182810095591</v>
      </c>
      <c r="E975" s="137">
        <v>7.9</v>
      </c>
      <c r="F975" s="137">
        <f t="shared" si="27"/>
        <v>80.693902291260244</v>
      </c>
      <c r="G975" s="149">
        <v>159.6</v>
      </c>
      <c r="H975" s="138"/>
      <c r="I975" s="150"/>
      <c r="J975" s="149"/>
    </row>
    <row r="976" spans="1:10" s="139" customFormat="1">
      <c r="A976" s="136"/>
      <c r="B976" s="136">
        <v>555</v>
      </c>
      <c r="C976" s="136" t="s">
        <v>917</v>
      </c>
      <c r="D976" s="137">
        <v>289.68502389481102</v>
      </c>
      <c r="E976" s="137">
        <v>9.1999999999999993</v>
      </c>
      <c r="F976" s="137">
        <f t="shared" si="27"/>
        <v>31.487502597262072</v>
      </c>
      <c r="G976" s="149">
        <v>70.599999999999994</v>
      </c>
      <c r="H976" s="138"/>
      <c r="I976" s="151"/>
      <c r="J976" s="149"/>
    </row>
    <row r="977" spans="1:10" s="139" customFormat="1">
      <c r="A977" s="136"/>
      <c r="B977" s="136"/>
      <c r="C977" s="140" t="s">
        <v>26</v>
      </c>
      <c r="D977" s="141">
        <f>MIN(D962:D976)</f>
        <v>289.68502389481102</v>
      </c>
      <c r="E977" s="141">
        <f>MIN(E962:E976)</f>
        <v>4.7</v>
      </c>
      <c r="F977" s="141">
        <f>MIN(F962:F976)</f>
        <v>31.487502597262072</v>
      </c>
      <c r="G977" s="141">
        <f>MIN(G962:G976)</f>
        <v>36.799999999999997</v>
      </c>
      <c r="H977" s="138"/>
      <c r="I977" s="151"/>
      <c r="J977" s="149"/>
    </row>
    <row r="978" spans="1:10" s="139" customFormat="1">
      <c r="A978" s="136"/>
      <c r="B978" s="136"/>
      <c r="C978" s="140" t="s">
        <v>27</v>
      </c>
      <c r="D978" s="141">
        <f>MAX(D962:D976)</f>
        <v>2700</v>
      </c>
      <c r="E978" s="141">
        <f>MAX(E962:E976)</f>
        <v>9.1999999999999993</v>
      </c>
      <c r="F978" s="141">
        <f>MAX(F962:F976)</f>
        <v>540</v>
      </c>
      <c r="G978" s="141">
        <f>MAX(G962:G976)</f>
        <v>961.8</v>
      </c>
      <c r="H978" s="138"/>
      <c r="I978" s="151"/>
      <c r="J978" s="149"/>
    </row>
    <row r="979" spans="1:10" s="144" customFormat="1">
      <c r="A979" s="142"/>
      <c r="B979" s="142"/>
      <c r="C979" s="140" t="s">
        <v>28</v>
      </c>
      <c r="D979" s="141">
        <f>AVERAGE(D962:D976)</f>
        <v>1128.8904660297894</v>
      </c>
      <c r="E979" s="141">
        <f>AVERAGE(E962:E976)</f>
        <v>6.2600000000000007</v>
      </c>
      <c r="F979" s="141">
        <f>AVERAGE(F962:F976)</f>
        <v>234.60605383951057</v>
      </c>
      <c r="G979" s="141">
        <f>AVERAGE(G962:G976)</f>
        <v>283.33333333333331</v>
      </c>
      <c r="H979" s="143"/>
    </row>
    <row r="980" spans="1:10" s="147" customFormat="1">
      <c r="A980" s="94"/>
      <c r="B980" s="94"/>
      <c r="C980" s="114"/>
      <c r="D980" s="101"/>
      <c r="E980" s="101"/>
      <c r="F980" s="101"/>
      <c r="G980" s="101"/>
      <c r="H980" s="102"/>
    </row>
    <row r="981" spans="1:10" s="106" customFormat="1">
      <c r="A981" s="24" t="s">
        <v>918</v>
      </c>
      <c r="B981" s="24">
        <v>585</v>
      </c>
      <c r="C981" s="2" t="s">
        <v>919</v>
      </c>
      <c r="D981" s="18">
        <v>26.854654807842039</v>
      </c>
      <c r="E981" s="2">
        <v>0.8</v>
      </c>
      <c r="F981" s="104">
        <f t="shared" ref="F981:F995" si="28">D981/E981</f>
        <v>33.568318509802545</v>
      </c>
      <c r="G981" s="152">
        <v>6.3751768195887584</v>
      </c>
      <c r="H981" s="105" t="s">
        <v>920</v>
      </c>
    </row>
    <row r="982" spans="1:10" s="106" customFormat="1">
      <c r="A982" s="24"/>
      <c r="B982" s="24">
        <v>585</v>
      </c>
      <c r="C982" s="2" t="s">
        <v>921</v>
      </c>
      <c r="D982" s="18">
        <v>31.74674910010221</v>
      </c>
      <c r="E982" s="2">
        <v>0.6</v>
      </c>
      <c r="F982" s="104">
        <f t="shared" si="28"/>
        <v>52.911248500170352</v>
      </c>
      <c r="G982" s="152">
        <v>7.4512691590006463</v>
      </c>
      <c r="H982" s="105"/>
    </row>
    <row r="983" spans="1:10" s="106" customFormat="1">
      <c r="A983" s="24"/>
      <c r="B983" s="24">
        <v>585</v>
      </c>
      <c r="C983" s="2" t="s">
        <v>922</v>
      </c>
      <c r="D983" s="18">
        <v>23.90914321276621</v>
      </c>
      <c r="E983" s="2">
        <v>0.6</v>
      </c>
      <c r="F983" s="104">
        <f t="shared" si="28"/>
        <v>39.848572021277022</v>
      </c>
      <c r="G983" s="152">
        <v>4.9699523147479434</v>
      </c>
      <c r="H983" s="105"/>
    </row>
    <row r="984" spans="1:10" s="106" customFormat="1">
      <c r="A984" s="24"/>
      <c r="B984" s="24">
        <v>585</v>
      </c>
      <c r="C984" s="2" t="s">
        <v>923</v>
      </c>
      <c r="D984" s="18">
        <v>18.605969508502785</v>
      </c>
      <c r="E984" s="2">
        <v>0.8</v>
      </c>
      <c r="F984" s="104">
        <f t="shared" si="28"/>
        <v>23.25746188562848</v>
      </c>
      <c r="G984" s="152">
        <v>2.3073466258993296</v>
      </c>
      <c r="H984" s="105"/>
    </row>
    <row r="985" spans="1:10" s="106" customFormat="1">
      <c r="A985" s="24"/>
      <c r="B985" s="24">
        <v>585</v>
      </c>
      <c r="C985" s="2" t="s">
        <v>924</v>
      </c>
      <c r="D985" s="18">
        <v>19.005426962669755</v>
      </c>
      <c r="E985" s="2">
        <v>0.8</v>
      </c>
      <c r="F985" s="104">
        <f t="shared" si="28"/>
        <v>23.756783703337192</v>
      </c>
      <c r="G985" s="152">
        <v>2.3034401789235308</v>
      </c>
      <c r="H985" s="105"/>
    </row>
    <row r="986" spans="1:10" s="106" customFormat="1">
      <c r="A986" s="24"/>
      <c r="B986" s="24">
        <v>585</v>
      </c>
      <c r="C986" s="2" t="s">
        <v>925</v>
      </c>
      <c r="D986" s="18">
        <v>29.514335438782588</v>
      </c>
      <c r="E986" s="2">
        <v>0.7</v>
      </c>
      <c r="F986" s="104">
        <f t="shared" si="28"/>
        <v>42.163336341117983</v>
      </c>
      <c r="G986" s="152">
        <v>7.728104271512378</v>
      </c>
      <c r="H986" s="105"/>
    </row>
    <row r="987" spans="1:10" s="106" customFormat="1">
      <c r="A987" s="24"/>
      <c r="B987" s="24">
        <v>585</v>
      </c>
      <c r="C987" s="2" t="s">
        <v>926</v>
      </c>
      <c r="D987" s="18">
        <v>31.73376716491849</v>
      </c>
      <c r="E987" s="2">
        <v>0.7</v>
      </c>
      <c r="F987" s="104">
        <f t="shared" si="28"/>
        <v>45.3339530927407</v>
      </c>
      <c r="G987" s="152">
        <v>8.4491420957108989</v>
      </c>
      <c r="H987" s="105"/>
    </row>
    <row r="988" spans="1:10" s="106" customFormat="1">
      <c r="A988" s="24"/>
      <c r="B988" s="24">
        <v>585</v>
      </c>
      <c r="C988" s="2" t="s">
        <v>927</v>
      </c>
      <c r="D988" s="18">
        <v>19.870677251307953</v>
      </c>
      <c r="E988" s="2">
        <v>0.7</v>
      </c>
      <c r="F988" s="104">
        <f t="shared" si="28"/>
        <v>28.386681787582791</v>
      </c>
      <c r="G988" s="152">
        <v>2.7886236444415662</v>
      </c>
      <c r="H988" s="105"/>
    </row>
    <row r="989" spans="1:10" s="106" customFormat="1">
      <c r="A989" s="24"/>
      <c r="B989" s="24">
        <v>585</v>
      </c>
      <c r="C989" s="2" t="s">
        <v>928</v>
      </c>
      <c r="D989" s="18">
        <v>33.150796929980061</v>
      </c>
      <c r="E989" s="2">
        <v>0.7</v>
      </c>
      <c r="F989" s="104">
        <f t="shared" si="28"/>
        <v>47.358281328542944</v>
      </c>
      <c r="G989" s="152">
        <v>6.7991938171616892</v>
      </c>
      <c r="H989" s="105"/>
    </row>
    <row r="990" spans="1:10" s="106" customFormat="1">
      <c r="A990" s="24"/>
      <c r="B990" s="24">
        <v>585</v>
      </c>
      <c r="C990" s="2" t="s">
        <v>929</v>
      </c>
      <c r="D990" s="18">
        <v>30.567560532014781</v>
      </c>
      <c r="E990" s="2">
        <v>0.7</v>
      </c>
      <c r="F990" s="104">
        <f t="shared" si="28"/>
        <v>43.667943617163978</v>
      </c>
      <c r="G990" s="152">
        <v>6.8186863974699357</v>
      </c>
      <c r="H990" s="105"/>
    </row>
    <row r="991" spans="1:10" s="106" customFormat="1">
      <c r="A991" s="24"/>
      <c r="B991" s="24">
        <v>585</v>
      </c>
      <c r="C991" s="2" t="s">
        <v>930</v>
      </c>
      <c r="D991" s="18">
        <v>29.059606035633781</v>
      </c>
      <c r="E991" s="2">
        <v>0.7</v>
      </c>
      <c r="F991" s="104">
        <f t="shared" si="28"/>
        <v>41.513722908048258</v>
      </c>
      <c r="G991" s="152">
        <v>6.9636020877862599</v>
      </c>
      <c r="H991" s="105"/>
    </row>
    <row r="992" spans="1:10" s="106" customFormat="1">
      <c r="A992" s="24"/>
      <c r="B992" s="24">
        <v>585</v>
      </c>
      <c r="C992" s="2" t="s">
        <v>931</v>
      </c>
      <c r="D992" s="18">
        <v>27.519427729899849</v>
      </c>
      <c r="E992" s="2">
        <v>0.7</v>
      </c>
      <c r="F992" s="104">
        <f t="shared" si="28"/>
        <v>39.313468185571217</v>
      </c>
      <c r="G992" s="152">
        <v>6.4523074509164635</v>
      </c>
      <c r="H992" s="105"/>
    </row>
    <row r="993" spans="1:10" s="106" customFormat="1">
      <c r="A993" s="24"/>
      <c r="B993" s="24">
        <v>585</v>
      </c>
      <c r="C993" s="2" t="s">
        <v>932</v>
      </c>
      <c r="D993" s="18">
        <v>29.065727653428684</v>
      </c>
      <c r="E993" s="2">
        <v>0.8</v>
      </c>
      <c r="F993" s="104">
        <f t="shared" si="28"/>
        <v>36.332159566785855</v>
      </c>
      <c r="G993" s="152">
        <v>6.7094130855486513</v>
      </c>
      <c r="H993" s="105"/>
    </row>
    <row r="994" spans="1:10" s="106" customFormat="1">
      <c r="A994" s="24"/>
      <c r="B994" s="24">
        <v>585</v>
      </c>
      <c r="C994" s="2" t="s">
        <v>933</v>
      </c>
      <c r="D994" s="18">
        <v>29.845921653062653</v>
      </c>
      <c r="E994" s="2">
        <v>0.8</v>
      </c>
      <c r="F994" s="104">
        <f t="shared" si="28"/>
        <v>37.307402066328315</v>
      </c>
      <c r="G994" s="152">
        <v>6.9317147348762456</v>
      </c>
      <c r="H994" s="105"/>
    </row>
    <row r="995" spans="1:10" s="106" customFormat="1">
      <c r="A995" s="24"/>
      <c r="B995" s="24">
        <v>585</v>
      </c>
      <c r="C995" s="2" t="s">
        <v>934</v>
      </c>
      <c r="D995" s="18">
        <v>30.550969559010657</v>
      </c>
      <c r="E995" s="2">
        <v>0.8</v>
      </c>
      <c r="F995" s="104">
        <f t="shared" si="28"/>
        <v>38.18871194876332</v>
      </c>
      <c r="G995" s="152">
        <v>6.7848324095933457</v>
      </c>
      <c r="H995" s="105"/>
    </row>
    <row r="996" spans="1:10" s="106" customFormat="1">
      <c r="A996" s="24"/>
      <c r="B996" s="24"/>
      <c r="C996" s="107" t="s">
        <v>26</v>
      </c>
      <c r="D996" s="109">
        <f>MIN(D981:D995)</f>
        <v>18.605969508502785</v>
      </c>
      <c r="E996" s="109">
        <f t="shared" ref="E996:G996" si="29">MIN(E981:E995)</f>
        <v>0.6</v>
      </c>
      <c r="F996" s="109">
        <f t="shared" si="29"/>
        <v>23.25746188562848</v>
      </c>
      <c r="G996" s="109">
        <f t="shared" si="29"/>
        <v>2.3034401789235308</v>
      </c>
      <c r="H996" s="105"/>
    </row>
    <row r="997" spans="1:10" s="106" customFormat="1">
      <c r="A997" s="24"/>
      <c r="B997" s="24"/>
      <c r="C997" s="107" t="s">
        <v>27</v>
      </c>
      <c r="D997" s="109">
        <f>MAX(D981:D995)</f>
        <v>33.150796929980061</v>
      </c>
      <c r="E997" s="109">
        <f t="shared" ref="E997:G997" si="30">MAX(E981:E995)</f>
        <v>0.8</v>
      </c>
      <c r="F997" s="109">
        <f t="shared" si="30"/>
        <v>52.911248500170352</v>
      </c>
      <c r="G997" s="109">
        <f t="shared" si="30"/>
        <v>8.4491420957108989</v>
      </c>
      <c r="H997" s="105"/>
    </row>
    <row r="998" spans="1:10" s="106" customFormat="1">
      <c r="A998" s="24"/>
      <c r="B998" s="24"/>
      <c r="C998" s="107" t="s">
        <v>28</v>
      </c>
      <c r="D998" s="109">
        <f>AVERAGE(D983:D997)</f>
        <v>26.943739738030732</v>
      </c>
      <c r="E998" s="109">
        <f t="shared" ref="E998:G998" si="31">AVERAGE(E983:E997)</f>
        <v>0.72666666666666679</v>
      </c>
      <c r="F998" s="109">
        <f t="shared" si="31"/>
        <v>37.50647925591246</v>
      </c>
      <c r="G998" s="109">
        <f t="shared" si="31"/>
        <v>5.7839294259481777</v>
      </c>
      <c r="H998" s="105"/>
    </row>
    <row r="999" spans="1:10" s="106" customFormat="1">
      <c r="A999" s="24"/>
      <c r="B999" s="24"/>
      <c r="C999" s="24"/>
      <c r="D999" s="104"/>
      <c r="E999" s="104"/>
      <c r="F999" s="112"/>
      <c r="G999" s="112"/>
      <c r="H999" s="105"/>
    </row>
    <row r="1000" spans="1:10">
      <c r="A1000" s="128" t="s">
        <v>935</v>
      </c>
      <c r="B1000" s="2">
        <v>610</v>
      </c>
      <c r="C1000" s="2" t="s">
        <v>936</v>
      </c>
      <c r="D1000" s="18">
        <v>54.033333333333331</v>
      </c>
      <c r="E1000" s="18"/>
      <c r="F1000" s="18"/>
      <c r="G1000" s="18">
        <v>15.42</v>
      </c>
      <c r="H1000" s="4" t="s">
        <v>937</v>
      </c>
      <c r="I1000" s="2"/>
      <c r="J1000" s="18"/>
    </row>
    <row r="1001" spans="1:10">
      <c r="B1001" s="2">
        <v>610</v>
      </c>
      <c r="C1001" s="2" t="s">
        <v>938</v>
      </c>
      <c r="D1001" s="18">
        <v>47.166666666666664</v>
      </c>
      <c r="E1001" s="18"/>
      <c r="F1001" s="18"/>
      <c r="G1001" s="18">
        <v>6.32</v>
      </c>
      <c r="I1001" s="2"/>
      <c r="J1001" s="18"/>
    </row>
    <row r="1002" spans="1:10">
      <c r="B1002" s="2">
        <v>610</v>
      </c>
      <c r="C1002" s="2" t="s">
        <v>939</v>
      </c>
      <c r="D1002" s="18">
        <v>51.733333333333327</v>
      </c>
      <c r="E1002" s="18"/>
      <c r="F1002" s="18"/>
      <c r="G1002" s="18">
        <v>12.35</v>
      </c>
      <c r="I1002" s="2"/>
      <c r="J1002" s="18"/>
    </row>
    <row r="1003" spans="1:10">
      <c r="B1003" s="2">
        <v>610</v>
      </c>
      <c r="C1003" s="2" t="s">
        <v>940</v>
      </c>
      <c r="D1003" s="18">
        <v>51.133333333333326</v>
      </c>
      <c r="E1003" s="18"/>
      <c r="F1003" s="18"/>
      <c r="G1003" s="18">
        <v>8.4499999999999993</v>
      </c>
      <c r="I1003" s="2"/>
      <c r="J1003" s="18"/>
    </row>
    <row r="1004" spans="1:10">
      <c r="B1004" s="2">
        <v>610</v>
      </c>
      <c r="C1004" s="2" t="s">
        <v>941</v>
      </c>
      <c r="D1004" s="18">
        <v>32.966666666666669</v>
      </c>
      <c r="E1004" s="18"/>
      <c r="F1004" s="18"/>
      <c r="G1004" s="18">
        <v>7.23</v>
      </c>
      <c r="I1004" s="2"/>
      <c r="J1004" s="18"/>
    </row>
    <row r="1005" spans="1:10">
      <c r="C1005" s="22" t="s">
        <v>26</v>
      </c>
      <c r="D1005" s="23">
        <f>MIN(D1000:D1004)</f>
        <v>32.966666666666669</v>
      </c>
      <c r="E1005" s="23"/>
      <c r="F1005" s="23"/>
      <c r="G1005" s="23">
        <f>MIN(G1000:G1004)</f>
        <v>6.32</v>
      </c>
      <c r="I1005" s="2"/>
      <c r="J1005" s="18"/>
    </row>
    <row r="1006" spans="1:10">
      <c r="C1006" s="22" t="s">
        <v>27</v>
      </c>
      <c r="D1006" s="23">
        <f>MAX(D1000:D1004)</f>
        <v>54.033333333333331</v>
      </c>
      <c r="E1006" s="23"/>
      <c r="F1006" s="23"/>
      <c r="G1006" s="23">
        <f>MAX(G1000:G1004)</f>
        <v>15.42</v>
      </c>
      <c r="I1006" s="2"/>
      <c r="J1006" s="18"/>
    </row>
    <row r="1007" spans="1:10" s="27" customFormat="1">
      <c r="A1007" s="13"/>
      <c r="B1007" s="13"/>
      <c r="C1007" s="22" t="s">
        <v>28</v>
      </c>
      <c r="D1007" s="23">
        <f>AVERAGE(D1000:D1004)</f>
        <v>47.406666666666659</v>
      </c>
      <c r="E1007" s="23"/>
      <c r="F1007" s="23"/>
      <c r="G1007" s="23">
        <f>AVERAGE(G1000:G1004)</f>
        <v>9.9540000000000024</v>
      </c>
      <c r="H1007" s="15"/>
    </row>
    <row r="1008" spans="1:10" s="27" customFormat="1">
      <c r="A1008" s="13"/>
      <c r="B1008" s="13"/>
      <c r="C1008" s="22"/>
      <c r="D1008" s="23"/>
      <c r="E1008" s="23"/>
      <c r="F1008" s="23"/>
      <c r="G1008" s="23"/>
      <c r="H1008" s="15"/>
    </row>
    <row r="1009" spans="1:10" s="27" customFormat="1">
      <c r="A1009" s="2" t="s">
        <v>942</v>
      </c>
      <c r="B1009" s="2">
        <v>630</v>
      </c>
      <c r="C1009" s="2" t="s">
        <v>943</v>
      </c>
      <c r="D1009" s="18">
        <v>78.930000000000007</v>
      </c>
      <c r="E1009" s="23"/>
      <c r="F1009" s="23"/>
      <c r="G1009" s="18">
        <v>14.85</v>
      </c>
      <c r="H1009" s="153" t="s">
        <v>944</v>
      </c>
    </row>
    <row r="1010" spans="1:10" s="27" customFormat="1">
      <c r="A1010" s="13"/>
      <c r="B1010" s="2">
        <v>630</v>
      </c>
      <c r="C1010" s="2" t="s">
        <v>945</v>
      </c>
      <c r="D1010" s="18">
        <v>121.45</v>
      </c>
      <c r="E1010" s="23"/>
      <c r="F1010" s="23"/>
      <c r="G1010" s="18">
        <v>5.45</v>
      </c>
      <c r="H1010" s="15"/>
    </row>
    <row r="1011" spans="1:10" s="27" customFormat="1">
      <c r="A1011" s="13"/>
      <c r="B1011" s="2">
        <v>630</v>
      </c>
      <c r="C1011" s="2" t="s">
        <v>946</v>
      </c>
      <c r="D1011" s="18">
        <v>23.88</v>
      </c>
      <c r="E1011" s="23"/>
      <c r="F1011" s="23"/>
      <c r="G1011" s="18">
        <v>6.15</v>
      </c>
      <c r="H1011" s="15"/>
    </row>
    <row r="1012" spans="1:10" s="27" customFormat="1">
      <c r="A1012" s="13"/>
      <c r="B1012" s="2">
        <v>630</v>
      </c>
      <c r="C1012" s="2" t="s">
        <v>947</v>
      </c>
      <c r="D1012" s="18">
        <v>44.71</v>
      </c>
      <c r="E1012" s="23"/>
      <c r="F1012" s="23"/>
      <c r="G1012" s="18">
        <v>12.21</v>
      </c>
      <c r="H1012" s="15"/>
    </row>
    <row r="1013" spans="1:10" s="27" customFormat="1">
      <c r="A1013" s="13"/>
      <c r="B1013" s="2">
        <v>630</v>
      </c>
      <c r="C1013" s="2" t="s">
        <v>948</v>
      </c>
      <c r="D1013" s="18">
        <v>70.849999999999994</v>
      </c>
      <c r="E1013" s="23"/>
      <c r="F1013" s="23"/>
      <c r="G1013" s="18">
        <v>12.08</v>
      </c>
      <c r="H1013" s="15"/>
    </row>
    <row r="1014" spans="1:10" s="27" customFormat="1">
      <c r="A1014" s="13"/>
      <c r="B1014" s="13"/>
      <c r="C1014" s="22" t="s">
        <v>26</v>
      </c>
      <c r="D1014" s="23">
        <f>MIN(D1009:D1013)</f>
        <v>23.88</v>
      </c>
      <c r="E1014" s="23"/>
      <c r="F1014" s="23"/>
      <c r="G1014" s="23">
        <f>MIN(G1009:G1013)</f>
        <v>5.45</v>
      </c>
      <c r="H1014" s="15"/>
    </row>
    <row r="1015" spans="1:10" s="27" customFormat="1">
      <c r="A1015" s="13"/>
      <c r="B1015" s="13"/>
      <c r="C1015" s="22" t="s">
        <v>27</v>
      </c>
      <c r="D1015" s="23">
        <f>MAX(D1009:D1013)</f>
        <v>121.45</v>
      </c>
      <c r="E1015" s="23"/>
      <c r="F1015" s="23"/>
      <c r="G1015" s="23">
        <f>MAX(G1009:G1013)</f>
        <v>14.85</v>
      </c>
      <c r="H1015" s="15"/>
    </row>
    <row r="1016" spans="1:10" s="27" customFormat="1">
      <c r="A1016" s="13"/>
      <c r="B1016" s="13"/>
      <c r="C1016" s="22" t="s">
        <v>28</v>
      </c>
      <c r="D1016" s="23">
        <f>AVERAGE(D1009:D1013)</f>
        <v>67.963999999999984</v>
      </c>
      <c r="E1016" s="23"/>
      <c r="F1016" s="23"/>
      <c r="G1016" s="23">
        <f>AVERAGE(G1009:G1013)</f>
        <v>10.148</v>
      </c>
      <c r="H1016" s="15"/>
    </row>
    <row r="1018" spans="1:10">
      <c r="A1018" s="28" t="s">
        <v>949</v>
      </c>
      <c r="B1018" s="2">
        <v>640</v>
      </c>
      <c r="C1018" s="2" t="s">
        <v>950</v>
      </c>
      <c r="D1018" s="18">
        <v>80.8</v>
      </c>
      <c r="E1018" s="18">
        <v>5.0999999999999996</v>
      </c>
      <c r="F1018" s="18">
        <f>D1018/E1018</f>
        <v>15.843137254901961</v>
      </c>
      <c r="G1018" s="104">
        <v>33.01</v>
      </c>
      <c r="H1018" s="4" t="s">
        <v>951</v>
      </c>
      <c r="I1018" s="24"/>
      <c r="J1018" s="104"/>
    </row>
    <row r="1019" spans="1:10">
      <c r="B1019" s="2">
        <v>640</v>
      </c>
      <c r="C1019" s="2" t="s">
        <v>952</v>
      </c>
      <c r="D1019" s="18">
        <v>96.3</v>
      </c>
      <c r="E1019" s="18">
        <v>5.6</v>
      </c>
      <c r="F1019" s="18">
        <f>D1019/E1019</f>
        <v>17.196428571428573</v>
      </c>
      <c r="G1019" s="104">
        <v>39.200000000000003</v>
      </c>
      <c r="H1019" s="153" t="s">
        <v>953</v>
      </c>
      <c r="I1019" s="24"/>
      <c r="J1019" s="104"/>
    </row>
    <row r="1020" spans="1:10">
      <c r="B1020" s="2">
        <v>640</v>
      </c>
      <c r="C1020" s="2" t="s">
        <v>954</v>
      </c>
      <c r="D1020" s="18">
        <v>87.35</v>
      </c>
      <c r="E1020" s="18"/>
      <c r="F1020" s="18"/>
      <c r="G1020" s="104">
        <v>31.31</v>
      </c>
      <c r="I1020" s="24"/>
      <c r="J1020" s="104"/>
    </row>
    <row r="1021" spans="1:10">
      <c r="B1021" s="2">
        <v>640</v>
      </c>
      <c r="C1021" s="2" t="s">
        <v>955</v>
      </c>
      <c r="D1021" s="18">
        <v>78.349999999999994</v>
      </c>
      <c r="E1021" s="18">
        <v>5.3</v>
      </c>
      <c r="F1021" s="18">
        <f>D1021/E1021</f>
        <v>14.783018867924527</v>
      </c>
      <c r="G1021" s="104">
        <v>32.049999999999997</v>
      </c>
      <c r="I1021" s="24"/>
      <c r="J1021" s="104"/>
    </row>
    <row r="1022" spans="1:10">
      <c r="B1022" s="2">
        <v>640</v>
      </c>
      <c r="C1022" s="2" t="s">
        <v>956</v>
      </c>
      <c r="D1022" s="18">
        <v>88</v>
      </c>
      <c r="E1022" s="18"/>
      <c r="F1022" s="18"/>
      <c r="G1022" s="104">
        <v>31.96</v>
      </c>
      <c r="I1022" s="24"/>
      <c r="J1022" s="104"/>
    </row>
    <row r="1023" spans="1:10">
      <c r="B1023" s="2">
        <v>640</v>
      </c>
      <c r="C1023" s="2" t="s">
        <v>957</v>
      </c>
      <c r="D1023" s="18">
        <v>81</v>
      </c>
      <c r="E1023" s="18"/>
      <c r="F1023" s="18"/>
      <c r="G1023" s="104">
        <v>33.89</v>
      </c>
      <c r="I1023" s="24"/>
      <c r="J1023" s="104"/>
    </row>
    <row r="1024" spans="1:10">
      <c r="B1024" s="2">
        <v>640</v>
      </c>
      <c r="C1024" s="2" t="s">
        <v>958</v>
      </c>
      <c r="D1024" s="18">
        <v>79.349999999999994</v>
      </c>
      <c r="E1024" s="18">
        <v>5.6</v>
      </c>
      <c r="F1024" s="18">
        <f>D1024/E1024</f>
        <v>14.169642857142858</v>
      </c>
      <c r="G1024" s="104">
        <v>27.83</v>
      </c>
      <c r="I1024" s="24"/>
      <c r="J1024" s="104"/>
    </row>
    <row r="1025" spans="1:10">
      <c r="B1025" s="2">
        <v>640</v>
      </c>
      <c r="C1025" s="2" t="s">
        <v>959</v>
      </c>
      <c r="D1025" s="18">
        <v>74.8</v>
      </c>
      <c r="E1025" s="18"/>
      <c r="F1025" s="18"/>
      <c r="G1025" s="104">
        <v>21.39</v>
      </c>
      <c r="I1025" s="24"/>
      <c r="J1025" s="104"/>
    </row>
    <row r="1026" spans="1:10">
      <c r="B1026" s="2">
        <v>640</v>
      </c>
      <c r="C1026" s="2" t="s">
        <v>960</v>
      </c>
      <c r="D1026" s="18">
        <v>78.050000000000011</v>
      </c>
      <c r="E1026" s="18">
        <v>5.3</v>
      </c>
      <c r="F1026" s="18">
        <f>D1026/E1026</f>
        <v>14.726415094339625</v>
      </c>
      <c r="G1026" s="104">
        <v>28.37</v>
      </c>
      <c r="I1026" s="24"/>
      <c r="J1026" s="104"/>
    </row>
    <row r="1027" spans="1:10">
      <c r="B1027" s="2">
        <v>640</v>
      </c>
      <c r="C1027" s="2" t="s">
        <v>961</v>
      </c>
      <c r="D1027" s="18">
        <v>72.849999999999994</v>
      </c>
      <c r="E1027" s="18"/>
      <c r="F1027" s="18"/>
      <c r="G1027" s="104">
        <v>19.54</v>
      </c>
      <c r="I1027" s="24"/>
      <c r="J1027" s="104"/>
    </row>
    <row r="1028" spans="1:10">
      <c r="C1028" s="22" t="s">
        <v>26</v>
      </c>
      <c r="D1028" s="23">
        <f>MIN(D1018:D1027)</f>
        <v>72.849999999999994</v>
      </c>
      <c r="E1028" s="23">
        <f>MIN(E1018:E1027)</f>
        <v>5.0999999999999996</v>
      </c>
      <c r="F1028" s="23">
        <f>MIN(F1018:F1027)</f>
        <v>14.169642857142858</v>
      </c>
      <c r="G1028" s="23">
        <f>MIN(G1018:G1027)</f>
        <v>19.54</v>
      </c>
      <c r="I1028" s="24"/>
      <c r="J1028" s="104"/>
    </row>
    <row r="1029" spans="1:10">
      <c r="C1029" s="22" t="s">
        <v>27</v>
      </c>
      <c r="D1029" s="23">
        <f>MAX(D1018:D1027)</f>
        <v>96.3</v>
      </c>
      <c r="E1029" s="23">
        <f>MAX(E1018:E1027)</f>
        <v>5.6</v>
      </c>
      <c r="F1029" s="23">
        <f>MAX(F1018:F1027)</f>
        <v>17.196428571428573</v>
      </c>
      <c r="G1029" s="23">
        <f>MAX(G1018:G1027)</f>
        <v>39.200000000000003</v>
      </c>
      <c r="I1029" s="24"/>
      <c r="J1029" s="104"/>
    </row>
    <row r="1030" spans="1:10" s="27" customFormat="1">
      <c r="A1030" s="13"/>
      <c r="B1030" s="13"/>
      <c r="C1030" s="22" t="s">
        <v>28</v>
      </c>
      <c r="D1030" s="23">
        <f>AVERAGE(D1018:D1027)</f>
        <v>81.685000000000002</v>
      </c>
      <c r="E1030" s="23">
        <f>AVERAGE(E1018:E1027)</f>
        <v>5.3800000000000008</v>
      </c>
      <c r="F1030" s="23">
        <f>AVERAGE(F1018:F1027)</f>
        <v>15.343728529147509</v>
      </c>
      <c r="G1030" s="23">
        <f>AVERAGE(G1018:G1027)</f>
        <v>29.855</v>
      </c>
      <c r="H1030" s="15"/>
    </row>
    <row r="1031" spans="1:10">
      <c r="E1031" s="18"/>
    </row>
    <row r="1032" spans="1:10">
      <c r="A1032" s="119" t="s">
        <v>962</v>
      </c>
      <c r="B1032" s="2">
        <v>645</v>
      </c>
      <c r="C1032" s="2" t="s">
        <v>963</v>
      </c>
      <c r="D1032" s="18">
        <v>25.46305424784941</v>
      </c>
      <c r="E1032" s="31"/>
      <c r="F1032" s="18"/>
      <c r="G1032" s="18">
        <v>9.08</v>
      </c>
      <c r="H1032" s="4" t="s">
        <v>964</v>
      </c>
    </row>
    <row r="1033" spans="1:10">
      <c r="A1033" s="119"/>
      <c r="B1033" s="2">
        <v>645</v>
      </c>
      <c r="C1033" s="2" t="s">
        <v>965</v>
      </c>
      <c r="D1033" s="18">
        <v>20.32</v>
      </c>
      <c r="E1033" s="18"/>
      <c r="F1033" s="18"/>
      <c r="G1033" s="18">
        <v>5.63</v>
      </c>
    </row>
    <row r="1034" spans="1:10">
      <c r="B1034" s="2">
        <v>645</v>
      </c>
      <c r="C1034" s="2" t="s">
        <v>966</v>
      </c>
      <c r="D1034" s="18">
        <v>19.59</v>
      </c>
      <c r="E1034" s="18"/>
      <c r="F1034" s="18"/>
      <c r="G1034" s="18">
        <v>9.9499999999999993</v>
      </c>
    </row>
    <row r="1035" spans="1:10">
      <c r="C1035" s="22" t="s">
        <v>26</v>
      </c>
      <c r="D1035" s="23">
        <f>MIN(D1032:D1034)</f>
        <v>19.59</v>
      </c>
      <c r="E1035" s="23"/>
      <c r="F1035" s="23"/>
      <c r="G1035" s="23">
        <f>MIN(G1032:G1034)</f>
        <v>5.63</v>
      </c>
    </row>
    <row r="1036" spans="1:10">
      <c r="C1036" s="22" t="s">
        <v>27</v>
      </c>
      <c r="D1036" s="23">
        <f>MAX(D1032:D1034)</f>
        <v>25.46305424784941</v>
      </c>
      <c r="E1036" s="23"/>
      <c r="F1036" s="23"/>
      <c r="G1036" s="23">
        <f>MAX(G1032:G1034)</f>
        <v>9.9499999999999993</v>
      </c>
    </row>
    <row r="1037" spans="1:10" s="27" customFormat="1">
      <c r="A1037" s="13"/>
      <c r="B1037" s="13"/>
      <c r="C1037" s="22" t="s">
        <v>28</v>
      </c>
      <c r="D1037" s="23">
        <f>AVERAGE(D1032:D1034)</f>
        <v>21.791018082616471</v>
      </c>
      <c r="E1037" s="23"/>
      <c r="F1037" s="23"/>
      <c r="G1037" s="23">
        <f>AVERAGE(G1032:G1034)</f>
        <v>8.2200000000000006</v>
      </c>
      <c r="H1037" s="15"/>
    </row>
    <row r="1039" spans="1:10">
      <c r="A1039" s="28" t="s">
        <v>967</v>
      </c>
      <c r="B1039" s="2">
        <v>660</v>
      </c>
      <c r="C1039" s="2" t="s">
        <v>968</v>
      </c>
      <c r="D1039" s="18">
        <v>40.944524659220193</v>
      </c>
      <c r="E1039" s="31"/>
      <c r="F1039" s="18"/>
      <c r="G1039" s="18">
        <v>5.41</v>
      </c>
      <c r="H1039" s="4" t="s">
        <v>964</v>
      </c>
      <c r="I1039" s="2"/>
      <c r="J1039" s="18"/>
    </row>
    <row r="1040" spans="1:10">
      <c r="B1040" s="2">
        <v>660</v>
      </c>
      <c r="C1040" s="2" t="s">
        <v>969</v>
      </c>
      <c r="D1040" s="18">
        <v>43.01</v>
      </c>
      <c r="E1040" s="18"/>
      <c r="F1040" s="18"/>
      <c r="G1040" s="18">
        <v>5.45</v>
      </c>
      <c r="I1040" s="2"/>
      <c r="J1040" s="18"/>
    </row>
    <row r="1041" spans="1:10">
      <c r="B1041" s="2">
        <v>660</v>
      </c>
      <c r="C1041" s="2" t="s">
        <v>970</v>
      </c>
      <c r="D1041" s="18">
        <v>33.880000000000003</v>
      </c>
      <c r="E1041" s="18"/>
      <c r="F1041" s="18"/>
      <c r="G1041" s="18">
        <v>5.18</v>
      </c>
      <c r="I1041" s="2"/>
      <c r="J1041" s="18"/>
    </row>
    <row r="1042" spans="1:10">
      <c r="B1042" s="2">
        <v>660</v>
      </c>
      <c r="C1042" s="2" t="s">
        <v>971</v>
      </c>
      <c r="D1042" s="18">
        <v>34.64</v>
      </c>
      <c r="E1042" s="18"/>
      <c r="F1042" s="18"/>
      <c r="G1042" s="18">
        <v>5.4</v>
      </c>
      <c r="I1042" s="2"/>
      <c r="J1042" s="18"/>
    </row>
    <row r="1043" spans="1:10">
      <c r="B1043" s="2">
        <v>660</v>
      </c>
      <c r="C1043" s="2" t="s">
        <v>972</v>
      </c>
      <c r="D1043" s="18">
        <v>28.8</v>
      </c>
      <c r="E1043" s="18"/>
      <c r="F1043" s="18"/>
      <c r="G1043" s="18">
        <v>5.86</v>
      </c>
      <c r="I1043" s="2"/>
      <c r="J1043" s="18"/>
    </row>
    <row r="1044" spans="1:10">
      <c r="B1044" s="2">
        <v>660</v>
      </c>
      <c r="C1044" s="2" t="s">
        <v>973</v>
      </c>
      <c r="D1044" s="18">
        <v>36.659999999999997</v>
      </c>
      <c r="E1044" s="18">
        <v>0.88</v>
      </c>
      <c r="F1044" s="18">
        <f>D1044/E1044</f>
        <v>41.659090909090907</v>
      </c>
      <c r="G1044" s="18">
        <v>5.4109999999999996</v>
      </c>
      <c r="H1044" s="4" t="s">
        <v>974</v>
      </c>
      <c r="I1044" s="2"/>
      <c r="J1044" s="18"/>
    </row>
    <row r="1045" spans="1:10">
      <c r="B1045" s="2">
        <v>660</v>
      </c>
      <c r="C1045" s="2" t="s">
        <v>975</v>
      </c>
      <c r="D1045" s="18">
        <v>33.479999999999997</v>
      </c>
      <c r="E1045" s="18">
        <v>0.8</v>
      </c>
      <c r="F1045" s="18">
        <f>D1045/E1045</f>
        <v>41.849999999999994</v>
      </c>
      <c r="G1045" s="18">
        <v>6.0220000000000002</v>
      </c>
      <c r="I1045" s="2"/>
      <c r="J1045" s="18"/>
    </row>
    <row r="1046" spans="1:10">
      <c r="B1046" s="2">
        <v>660</v>
      </c>
      <c r="C1046" s="2" t="s">
        <v>976</v>
      </c>
      <c r="D1046" s="18">
        <v>20.04</v>
      </c>
      <c r="E1046" s="18">
        <v>0.72</v>
      </c>
      <c r="F1046" s="18">
        <f>D1046/E1046</f>
        <v>27.833333333333332</v>
      </c>
      <c r="G1046" s="18">
        <v>6.0510000000000002</v>
      </c>
      <c r="I1046" s="2"/>
      <c r="J1046" s="18"/>
    </row>
    <row r="1047" spans="1:10">
      <c r="B1047" s="2">
        <v>660</v>
      </c>
      <c r="C1047" s="2" t="s">
        <v>977</v>
      </c>
      <c r="D1047" s="18">
        <v>30.17</v>
      </c>
      <c r="E1047" s="18">
        <v>0.6</v>
      </c>
      <c r="F1047" s="18">
        <f>D1047/E1047</f>
        <v>50.283333333333339</v>
      </c>
      <c r="G1047" s="18">
        <v>7.0359999999999996</v>
      </c>
      <c r="I1047" s="2"/>
      <c r="J1047" s="18"/>
    </row>
    <row r="1048" spans="1:10">
      <c r="A1048" s="2" t="s">
        <v>978</v>
      </c>
      <c r="B1048" s="2">
        <v>660</v>
      </c>
      <c r="C1048" s="2" t="s">
        <v>979</v>
      </c>
      <c r="D1048" s="18">
        <v>101.61</v>
      </c>
      <c r="E1048" s="18"/>
      <c r="F1048" s="18"/>
      <c r="G1048" s="18">
        <v>9.6440000000000001</v>
      </c>
      <c r="H1048" s="153" t="s">
        <v>944</v>
      </c>
      <c r="I1048" s="2"/>
      <c r="J1048" s="18"/>
    </row>
    <row r="1049" spans="1:10">
      <c r="B1049" s="2">
        <v>660</v>
      </c>
      <c r="C1049" s="2" t="s">
        <v>980</v>
      </c>
      <c r="D1049" s="18">
        <v>44.44</v>
      </c>
      <c r="E1049" s="18"/>
      <c r="F1049" s="18"/>
      <c r="G1049" s="18">
        <v>5.718</v>
      </c>
      <c r="I1049" s="2"/>
      <c r="J1049" s="18"/>
    </row>
    <row r="1050" spans="1:10">
      <c r="C1050" s="22" t="s">
        <v>26</v>
      </c>
      <c r="D1050" s="23">
        <f>MIN(D1039:D1049)</f>
        <v>20.04</v>
      </c>
      <c r="E1050" s="23">
        <f>MIN(E1039:E1047)</f>
        <v>0.6</v>
      </c>
      <c r="F1050" s="23">
        <f>MIN(F1039:F1047)</f>
        <v>27.833333333333332</v>
      </c>
      <c r="G1050" s="23">
        <f>MIN(G1039:G1049)</f>
        <v>5.18</v>
      </c>
      <c r="I1050" s="2"/>
      <c r="J1050" s="18"/>
    </row>
    <row r="1051" spans="1:10">
      <c r="C1051" s="22" t="s">
        <v>27</v>
      </c>
      <c r="D1051" s="23">
        <f>MAX(D1039:D1049)</f>
        <v>101.61</v>
      </c>
      <c r="E1051" s="23">
        <f>MAX(E1039:E1047)</f>
        <v>0.88</v>
      </c>
      <c r="F1051" s="23">
        <f>MAX(F1039:F1047)</f>
        <v>50.283333333333339</v>
      </c>
      <c r="G1051" s="23">
        <f>MAX(G1039:G1049)</f>
        <v>9.6440000000000001</v>
      </c>
      <c r="I1051" s="2"/>
      <c r="J1051" s="18"/>
    </row>
    <row r="1052" spans="1:10" s="27" customFormat="1">
      <c r="A1052" s="13"/>
      <c r="B1052" s="13"/>
      <c r="C1052" s="22" t="s">
        <v>28</v>
      </c>
      <c r="D1052" s="23">
        <f>AVERAGE(D1039:D1049)</f>
        <v>40.697684059929117</v>
      </c>
      <c r="E1052" s="23">
        <f>AVERAGE(E1039:E1047)</f>
        <v>0.75000000000000011</v>
      </c>
      <c r="F1052" s="23">
        <f>AVERAGE(F1039:F1047)</f>
        <v>40.406439393939394</v>
      </c>
      <c r="G1052" s="23">
        <f>AVERAGE(G1039:G1049)</f>
        <v>6.1074545454545452</v>
      </c>
      <c r="H1052" s="15"/>
      <c r="I1052" s="2"/>
      <c r="J1052" s="18"/>
    </row>
    <row r="1053" spans="1:10" s="27" customFormat="1">
      <c r="A1053" s="13"/>
      <c r="B1053" s="13"/>
      <c r="C1053" s="22"/>
      <c r="D1053" s="23"/>
      <c r="E1053" s="23"/>
      <c r="F1053" s="23"/>
      <c r="G1053" s="23"/>
      <c r="H1053" s="15"/>
      <c r="I1053" s="2"/>
      <c r="J1053" s="18"/>
    </row>
    <row r="1054" spans="1:10" s="27" customFormat="1">
      <c r="A1054" s="2" t="s">
        <v>981</v>
      </c>
      <c r="B1054" s="2">
        <v>725</v>
      </c>
      <c r="C1054" s="2" t="s">
        <v>982</v>
      </c>
      <c r="D1054" s="18">
        <v>74.62</v>
      </c>
      <c r="E1054" s="23"/>
      <c r="F1054" s="23"/>
      <c r="G1054" s="18">
        <v>8.2729999999999997</v>
      </c>
      <c r="H1054" s="153" t="s">
        <v>944</v>
      </c>
      <c r="I1054" s="2"/>
      <c r="J1054" s="18"/>
    </row>
    <row r="1055" spans="1:10" s="27" customFormat="1">
      <c r="A1055" s="13"/>
      <c r="B1055" s="2">
        <v>725</v>
      </c>
      <c r="C1055" s="2" t="s">
        <v>983</v>
      </c>
      <c r="D1055" s="18">
        <v>60.57</v>
      </c>
      <c r="E1055" s="23"/>
      <c r="F1055" s="23"/>
      <c r="G1055" s="18">
        <v>11.599</v>
      </c>
      <c r="H1055" s="15"/>
      <c r="I1055" s="2"/>
      <c r="J1055" s="18"/>
    </row>
    <row r="1056" spans="1:10" s="27" customFormat="1">
      <c r="A1056" s="13"/>
      <c r="B1056" s="2">
        <v>725</v>
      </c>
      <c r="C1056" s="2" t="s">
        <v>984</v>
      </c>
      <c r="D1056" s="18">
        <v>59.6</v>
      </c>
      <c r="E1056" s="23"/>
      <c r="F1056" s="23"/>
      <c r="G1056" s="18">
        <v>14.026999999999999</v>
      </c>
      <c r="H1056" s="15"/>
      <c r="I1056" s="2"/>
      <c r="J1056" s="18"/>
    </row>
    <row r="1057" spans="1:10" s="27" customFormat="1">
      <c r="A1057" s="13"/>
      <c r="B1057" s="2">
        <v>725</v>
      </c>
      <c r="C1057" s="2" t="s">
        <v>985</v>
      </c>
      <c r="D1057" s="18">
        <v>118.54</v>
      </c>
      <c r="E1057" s="23"/>
      <c r="F1057" s="23"/>
      <c r="G1057" s="18">
        <v>11.926</v>
      </c>
      <c r="H1057" s="15"/>
      <c r="I1057" s="2"/>
      <c r="J1057" s="18"/>
    </row>
    <row r="1058" spans="1:10" s="27" customFormat="1">
      <c r="A1058" s="13"/>
      <c r="B1058" s="2">
        <v>725</v>
      </c>
      <c r="C1058" s="2" t="s">
        <v>986</v>
      </c>
      <c r="D1058" s="18">
        <v>45.56</v>
      </c>
      <c r="E1058" s="23"/>
      <c r="F1058" s="23"/>
      <c r="G1058" s="18">
        <v>7.9470000000000001</v>
      </c>
      <c r="H1058" s="15"/>
      <c r="I1058" s="2"/>
      <c r="J1058" s="18"/>
    </row>
    <row r="1059" spans="1:10" s="27" customFormat="1">
      <c r="A1059" s="13"/>
      <c r="B1059" s="13"/>
      <c r="C1059" s="22" t="s">
        <v>26</v>
      </c>
      <c r="D1059" s="23">
        <f>MIN(D1054:D1058)</f>
        <v>45.56</v>
      </c>
      <c r="E1059" s="23"/>
      <c r="F1059" s="23"/>
      <c r="G1059" s="23">
        <f>MIN(G1054:G1058)</f>
        <v>7.9470000000000001</v>
      </c>
      <c r="H1059" s="15"/>
      <c r="I1059" s="2"/>
      <c r="J1059" s="18"/>
    </row>
    <row r="1060" spans="1:10" s="27" customFormat="1">
      <c r="A1060" s="13"/>
      <c r="B1060" s="13"/>
      <c r="C1060" s="22" t="s">
        <v>27</v>
      </c>
      <c r="D1060" s="23">
        <f>MAX(D1054:D1058)</f>
        <v>118.54</v>
      </c>
      <c r="E1060" s="23"/>
      <c r="F1060" s="23"/>
      <c r="G1060" s="23">
        <f>MAX(G1054:G1058)</f>
        <v>14.026999999999999</v>
      </c>
      <c r="H1060" s="15"/>
      <c r="I1060" s="2"/>
      <c r="J1060" s="18"/>
    </row>
    <row r="1061" spans="1:10">
      <c r="C1061" s="22" t="s">
        <v>28</v>
      </c>
      <c r="D1061" s="23">
        <f>AVERAGE(D1054:D1058)</f>
        <v>71.777999999999992</v>
      </c>
      <c r="E1061" s="23"/>
      <c r="F1061" s="23"/>
      <c r="G1061" s="23">
        <f>AVERAGE(G1054:G1058)</f>
        <v>10.7544</v>
      </c>
      <c r="I1061" s="2"/>
      <c r="J1061" s="18"/>
    </row>
    <row r="1062" spans="1:10">
      <c r="E1062" s="18"/>
      <c r="I1062" s="2"/>
      <c r="J1062" s="18"/>
    </row>
    <row r="1063" spans="1:10">
      <c r="A1063" s="2" t="s">
        <v>987</v>
      </c>
      <c r="B1063" s="2">
        <v>740</v>
      </c>
      <c r="C1063" s="2" t="s">
        <v>988</v>
      </c>
      <c r="D1063" s="18">
        <v>63.9</v>
      </c>
      <c r="E1063" s="18"/>
      <c r="F1063" s="18"/>
      <c r="G1063" s="18">
        <v>5.67</v>
      </c>
      <c r="H1063" s="4" t="s">
        <v>989</v>
      </c>
      <c r="I1063" s="2"/>
      <c r="J1063" s="18"/>
    </row>
    <row r="1064" spans="1:10">
      <c r="B1064" s="2">
        <v>740</v>
      </c>
      <c r="C1064" s="2" t="s">
        <v>990</v>
      </c>
      <c r="D1064" s="18">
        <v>77.900000000000006</v>
      </c>
      <c r="E1064" s="18"/>
      <c r="F1064" s="18"/>
      <c r="G1064" s="18">
        <v>9.51</v>
      </c>
      <c r="I1064" s="2"/>
      <c r="J1064" s="18"/>
    </row>
    <row r="1065" spans="1:10">
      <c r="C1065" s="22" t="s">
        <v>26</v>
      </c>
      <c r="D1065" s="23">
        <f>MIN(D1063:D1064)</f>
        <v>63.9</v>
      </c>
      <c r="E1065" s="23"/>
      <c r="F1065" s="23"/>
      <c r="G1065" s="23">
        <f>MIN(G1063:G1064)</f>
        <v>5.67</v>
      </c>
      <c r="I1065" s="2"/>
      <c r="J1065" s="18"/>
    </row>
    <row r="1066" spans="1:10">
      <c r="C1066" s="22" t="s">
        <v>27</v>
      </c>
      <c r="D1066" s="23">
        <f>MAX(D1063:D1064)</f>
        <v>77.900000000000006</v>
      </c>
      <c r="E1066" s="23"/>
      <c r="F1066" s="23"/>
      <c r="G1066" s="23">
        <f>MAX(G1063:G1064)</f>
        <v>9.51</v>
      </c>
      <c r="I1066" s="2"/>
      <c r="J1066" s="18"/>
    </row>
    <row r="1067" spans="1:10" s="27" customFormat="1">
      <c r="A1067" s="13"/>
      <c r="B1067" s="13"/>
      <c r="C1067" s="22" t="s">
        <v>28</v>
      </c>
      <c r="D1067" s="23">
        <f>AVERAGE(D1063:D1064)</f>
        <v>70.900000000000006</v>
      </c>
      <c r="E1067" s="23"/>
      <c r="F1067" s="23"/>
      <c r="G1067" s="23">
        <f>AVERAGE(G1063:G1064)</f>
        <v>7.59</v>
      </c>
      <c r="H1067" s="15"/>
    </row>
    <row r="1068" spans="1:10" s="27" customFormat="1">
      <c r="A1068" s="13"/>
      <c r="B1068" s="13"/>
      <c r="C1068" s="22"/>
      <c r="D1068" s="23"/>
      <c r="E1068" s="23"/>
      <c r="F1068" s="23"/>
      <c r="G1068" s="23"/>
      <c r="H1068" s="15"/>
    </row>
    <row r="1069" spans="1:10" s="27" customFormat="1">
      <c r="A1069" s="2" t="s">
        <v>991</v>
      </c>
      <c r="B1069" s="2">
        <v>750</v>
      </c>
      <c r="C1069" s="2" t="s">
        <v>992</v>
      </c>
      <c r="D1069" s="18">
        <v>127.34</v>
      </c>
      <c r="E1069" s="23"/>
      <c r="F1069" s="23"/>
      <c r="G1069" s="18">
        <v>11.911</v>
      </c>
      <c r="H1069" s="153" t="s">
        <v>944</v>
      </c>
    </row>
    <row r="1070" spans="1:10" s="27" customFormat="1">
      <c r="A1070" s="13"/>
      <c r="B1070" s="2">
        <v>750</v>
      </c>
      <c r="C1070" s="2" t="s">
        <v>993</v>
      </c>
      <c r="D1070" s="18">
        <v>111.34</v>
      </c>
      <c r="E1070" s="23"/>
      <c r="F1070" s="23"/>
      <c r="G1070" s="18">
        <v>17.933</v>
      </c>
      <c r="H1070" s="15"/>
    </row>
    <row r="1071" spans="1:10" s="27" customFormat="1">
      <c r="A1071" s="13"/>
      <c r="B1071" s="2">
        <v>750</v>
      </c>
      <c r="C1071" s="2" t="s">
        <v>994</v>
      </c>
      <c r="D1071" s="18">
        <v>76.349999999999994</v>
      </c>
      <c r="E1071" s="23"/>
      <c r="F1071" s="23"/>
      <c r="G1071" s="18">
        <v>15.263</v>
      </c>
      <c r="H1071" s="15"/>
    </row>
    <row r="1072" spans="1:10" s="27" customFormat="1">
      <c r="A1072" s="13"/>
      <c r="B1072" s="2">
        <v>750</v>
      </c>
      <c r="C1072" s="2" t="s">
        <v>995</v>
      </c>
      <c r="D1072" s="18">
        <v>111.55</v>
      </c>
      <c r="E1072" s="23"/>
      <c r="F1072" s="23"/>
      <c r="G1072" s="18">
        <v>19.277999999999999</v>
      </c>
      <c r="H1072" s="15"/>
    </row>
    <row r="1073" spans="1:10" s="27" customFormat="1">
      <c r="A1073" s="13"/>
      <c r="B1073" s="2">
        <v>750</v>
      </c>
      <c r="C1073" s="2" t="s">
        <v>996</v>
      </c>
      <c r="D1073" s="18">
        <v>90.41</v>
      </c>
      <c r="E1073" s="23"/>
      <c r="F1073" s="23"/>
      <c r="G1073" s="18">
        <v>22.190999999999999</v>
      </c>
      <c r="H1073" s="15"/>
    </row>
    <row r="1074" spans="1:10" s="27" customFormat="1">
      <c r="A1074" s="13"/>
      <c r="B1074" s="2"/>
      <c r="C1074" s="22" t="s">
        <v>26</v>
      </c>
      <c r="D1074" s="23">
        <f>MIN(D1069:D1073)</f>
        <v>76.349999999999994</v>
      </c>
      <c r="E1074" s="23"/>
      <c r="F1074" s="23"/>
      <c r="G1074" s="23">
        <f>MIN(G1069:G1073)</f>
        <v>11.911</v>
      </c>
      <c r="H1074" s="15"/>
    </row>
    <row r="1075" spans="1:10" s="27" customFormat="1">
      <c r="A1075" s="13"/>
      <c r="B1075" s="2"/>
      <c r="C1075" s="22" t="s">
        <v>27</v>
      </c>
      <c r="D1075" s="23">
        <f>MAX(D1069:D1073)</f>
        <v>127.34</v>
      </c>
      <c r="E1075" s="23"/>
      <c r="F1075" s="23"/>
      <c r="G1075" s="23">
        <f>MAX(G1069:G1073)</f>
        <v>22.190999999999999</v>
      </c>
      <c r="H1075" s="15"/>
    </row>
    <row r="1076" spans="1:10">
      <c r="C1076" s="22" t="s">
        <v>28</v>
      </c>
      <c r="D1076" s="23">
        <f>AVERAGE(D1069:D1073)</f>
        <v>103.398</v>
      </c>
      <c r="E1076" s="23"/>
      <c r="F1076" s="23"/>
      <c r="G1076" s="23">
        <f>AVERAGE(G1069:G1073)</f>
        <v>17.315199999999997</v>
      </c>
    </row>
    <row r="1077" spans="1:10">
      <c r="E1077" s="18"/>
    </row>
    <row r="1078" spans="1:10">
      <c r="A1078" s="28" t="s">
        <v>997</v>
      </c>
      <c r="B1078" s="2">
        <v>760</v>
      </c>
      <c r="C1078" s="2" t="s">
        <v>998</v>
      </c>
      <c r="D1078" s="18">
        <v>416.01886414961223</v>
      </c>
      <c r="E1078" s="18"/>
      <c r="F1078" s="18"/>
      <c r="G1078" s="18">
        <v>9.76</v>
      </c>
      <c r="H1078" s="4" t="s">
        <v>999</v>
      </c>
      <c r="I1078" s="2"/>
      <c r="J1078" s="18"/>
    </row>
    <row r="1079" spans="1:10">
      <c r="B1079" s="2">
        <v>760</v>
      </c>
      <c r="C1079" s="2" t="s">
        <v>1000</v>
      </c>
      <c r="D1079" s="18">
        <v>297.75185688968605</v>
      </c>
      <c r="E1079" s="18"/>
      <c r="F1079" s="18"/>
      <c r="G1079" s="18">
        <v>11.05</v>
      </c>
      <c r="I1079" s="2"/>
      <c r="J1079" s="18"/>
    </row>
    <row r="1080" spans="1:10">
      <c r="B1080" s="2">
        <v>760</v>
      </c>
      <c r="C1080" s="2" t="s">
        <v>1001</v>
      </c>
      <c r="D1080" s="18">
        <v>290.25277206786473</v>
      </c>
      <c r="E1080" s="18"/>
      <c r="F1080" s="18"/>
      <c r="G1080" s="18">
        <v>10.68</v>
      </c>
      <c r="I1080" s="2"/>
      <c r="J1080" s="18"/>
    </row>
    <row r="1081" spans="1:10">
      <c r="B1081" s="2">
        <v>760</v>
      </c>
      <c r="C1081" s="2" t="s">
        <v>1002</v>
      </c>
      <c r="D1081" s="18">
        <v>283.69516851878456</v>
      </c>
      <c r="E1081" s="18"/>
      <c r="F1081" s="18"/>
      <c r="G1081" s="18">
        <v>11.61</v>
      </c>
      <c r="I1081" s="2"/>
      <c r="J1081" s="18"/>
    </row>
    <row r="1082" spans="1:10">
      <c r="B1082" s="2">
        <v>760</v>
      </c>
      <c r="C1082" s="2" t="s">
        <v>1003</v>
      </c>
      <c r="D1082" s="18">
        <v>295.98793981474995</v>
      </c>
      <c r="E1082" s="18"/>
      <c r="F1082" s="18"/>
      <c r="G1082" s="154">
        <v>10.324999999999999</v>
      </c>
      <c r="I1082" s="2"/>
      <c r="J1082" s="154"/>
    </row>
    <row r="1083" spans="1:10">
      <c r="B1083" s="2">
        <v>760</v>
      </c>
      <c r="C1083" s="2" t="s">
        <v>1004</v>
      </c>
      <c r="D1083" s="18">
        <v>273.08662118031646</v>
      </c>
      <c r="E1083" s="18"/>
      <c r="F1083" s="18"/>
      <c r="G1083" s="18">
        <v>9.42</v>
      </c>
      <c r="I1083" s="2"/>
      <c r="J1083" s="18"/>
    </row>
    <row r="1084" spans="1:10">
      <c r="B1084" s="2">
        <v>760</v>
      </c>
      <c r="C1084" s="2" t="s">
        <v>1005</v>
      </c>
      <c r="D1084" s="18">
        <v>402.31934275649388</v>
      </c>
      <c r="E1084" s="18"/>
      <c r="F1084" s="18"/>
      <c r="G1084" s="18">
        <v>14.89</v>
      </c>
      <c r="I1084" s="2"/>
      <c r="J1084" s="18"/>
    </row>
    <row r="1085" spans="1:10">
      <c r="B1085" s="2">
        <v>760</v>
      </c>
      <c r="C1085" s="2" t="s">
        <v>1006</v>
      </c>
      <c r="D1085" s="18">
        <v>310.34823019435873</v>
      </c>
      <c r="E1085" s="18"/>
      <c r="F1085" s="18"/>
      <c r="G1085" s="18">
        <v>14.17</v>
      </c>
      <c r="I1085" s="2"/>
      <c r="J1085" s="18"/>
    </row>
    <row r="1086" spans="1:10">
      <c r="B1086" s="2">
        <v>760</v>
      </c>
      <c r="C1086" s="2" t="s">
        <v>1007</v>
      </c>
      <c r="D1086" s="18">
        <v>306.96059806371233</v>
      </c>
      <c r="E1086" s="18"/>
      <c r="F1086" s="18"/>
      <c r="G1086" s="18">
        <v>9.93</v>
      </c>
      <c r="I1086" s="2"/>
      <c r="J1086" s="18"/>
    </row>
    <row r="1087" spans="1:10">
      <c r="C1087" s="22" t="s">
        <v>26</v>
      </c>
      <c r="D1087" s="23">
        <f>MIN(D1078:D1086)</f>
        <v>273.08662118031646</v>
      </c>
      <c r="E1087" s="23"/>
      <c r="F1087" s="23"/>
      <c r="G1087" s="23">
        <f>MIN(G1078:G1086)</f>
        <v>9.42</v>
      </c>
      <c r="I1087" s="2"/>
      <c r="J1087" s="18"/>
    </row>
    <row r="1088" spans="1:10">
      <c r="C1088" s="22" t="s">
        <v>27</v>
      </c>
      <c r="D1088" s="23">
        <f>MAX(D1078:D1086)</f>
        <v>416.01886414961223</v>
      </c>
      <c r="E1088" s="23"/>
      <c r="F1088" s="23"/>
      <c r="G1088" s="23">
        <f>MAX(G1078:G1086)</f>
        <v>14.89</v>
      </c>
      <c r="I1088" s="2"/>
      <c r="J1088" s="18"/>
    </row>
    <row r="1089" spans="1:10" s="27" customFormat="1">
      <c r="A1089" s="13"/>
      <c r="B1089" s="13"/>
      <c r="C1089" s="22" t="s">
        <v>28</v>
      </c>
      <c r="D1089" s="23">
        <f>AVERAGE(D1078:D1086)</f>
        <v>319.60237707061992</v>
      </c>
      <c r="E1089" s="23"/>
      <c r="F1089" s="23"/>
      <c r="G1089" s="23">
        <f>AVERAGE(G1078:G1086)</f>
        <v>11.315000000000001</v>
      </c>
      <c r="H1089" s="15"/>
    </row>
    <row r="1090" spans="1:10">
      <c r="E1090" s="18"/>
    </row>
    <row r="1091" spans="1:10">
      <c r="A1091" s="28" t="s">
        <v>1008</v>
      </c>
      <c r="B1091" s="2">
        <v>890</v>
      </c>
      <c r="C1091" s="2" t="s">
        <v>1009</v>
      </c>
      <c r="D1091" s="18">
        <v>16.792924418171644</v>
      </c>
      <c r="E1091" s="18"/>
      <c r="F1091" s="18"/>
      <c r="G1091" s="18">
        <v>21.55</v>
      </c>
      <c r="H1091" s="4" t="s">
        <v>999</v>
      </c>
    </row>
    <row r="1092" spans="1:10">
      <c r="B1092" s="2">
        <v>890</v>
      </c>
      <c r="C1092" s="2" t="s">
        <v>1010</v>
      </c>
      <c r="D1092" s="18">
        <v>13.420779848157556</v>
      </c>
      <c r="E1092" s="18"/>
      <c r="F1092" s="18"/>
      <c r="G1092" s="154">
        <v>9.9233333333333302</v>
      </c>
    </row>
    <row r="1093" spans="1:10">
      <c r="B1093" s="2">
        <v>890</v>
      </c>
      <c r="C1093" s="2" t="s">
        <v>1011</v>
      </c>
      <c r="D1093" s="18">
        <v>15.573122805331414</v>
      </c>
      <c r="E1093" s="18"/>
      <c r="F1093" s="18"/>
      <c r="G1093" s="18">
        <v>20.34</v>
      </c>
    </row>
    <row r="1094" spans="1:10">
      <c r="C1094" s="22" t="s">
        <v>26</v>
      </c>
      <c r="D1094" s="23">
        <f>MIN(D1091:D1093)</f>
        <v>13.420779848157556</v>
      </c>
      <c r="E1094" s="23"/>
      <c r="F1094" s="23"/>
      <c r="G1094" s="23">
        <f>MIN(G1091:G1093)</f>
        <v>9.9233333333333302</v>
      </c>
    </row>
    <row r="1095" spans="1:10">
      <c r="C1095" s="22" t="s">
        <v>27</v>
      </c>
      <c r="D1095" s="23">
        <f>MAX(D1091:D1093)</f>
        <v>16.792924418171644</v>
      </c>
      <c r="E1095" s="23"/>
      <c r="F1095" s="23"/>
      <c r="G1095" s="23">
        <f>MAX(G1091:G1093)</f>
        <v>21.55</v>
      </c>
    </row>
    <row r="1096" spans="1:10" s="27" customFormat="1">
      <c r="A1096" s="13"/>
      <c r="B1096" s="13"/>
      <c r="C1096" s="22" t="s">
        <v>28</v>
      </c>
      <c r="D1096" s="23">
        <f>AVERAGE(D1091:D1093)</f>
        <v>15.262275690553539</v>
      </c>
      <c r="E1096" s="23"/>
      <c r="F1096" s="23"/>
      <c r="G1096" s="23">
        <f>AVERAGE(G1091:G1093)</f>
        <v>17.271111111111111</v>
      </c>
      <c r="H1096" s="155"/>
    </row>
    <row r="1097" spans="1:10" s="27" customFormat="1">
      <c r="A1097" s="13"/>
      <c r="B1097" s="13"/>
      <c r="C1097" s="22"/>
      <c r="D1097" s="23"/>
      <c r="E1097" s="23"/>
      <c r="F1097" s="23"/>
      <c r="G1097" s="23"/>
      <c r="H1097" s="15"/>
    </row>
    <row r="1098" spans="1:10">
      <c r="A1098" s="2" t="s">
        <v>1012</v>
      </c>
      <c r="B1098" s="2">
        <v>1105</v>
      </c>
      <c r="C1098" s="2" t="s">
        <v>1013</v>
      </c>
      <c r="D1098" s="18">
        <v>555.4</v>
      </c>
      <c r="E1098" s="18">
        <v>7.75</v>
      </c>
      <c r="F1098" s="18">
        <f t="shared" ref="F1098:F1114" si="32">D1098/E1098</f>
        <v>71.664516129032251</v>
      </c>
      <c r="G1098" s="156">
        <v>152.6</v>
      </c>
      <c r="H1098" s="4" t="s">
        <v>1014</v>
      </c>
      <c r="I1098" s="157"/>
      <c r="J1098" s="156"/>
    </row>
    <row r="1099" spans="1:10">
      <c r="B1099" s="2">
        <v>1105</v>
      </c>
      <c r="C1099" s="2" t="s">
        <v>1015</v>
      </c>
      <c r="D1099" s="18">
        <v>566.20000000000005</v>
      </c>
      <c r="E1099" s="18">
        <v>9.06</v>
      </c>
      <c r="F1099" s="18">
        <f t="shared" si="32"/>
        <v>62.494481236203093</v>
      </c>
      <c r="G1099" s="156">
        <v>198.1</v>
      </c>
      <c r="I1099" s="157"/>
      <c r="J1099" s="156"/>
    </row>
    <row r="1100" spans="1:10">
      <c r="B1100" s="2">
        <v>1105</v>
      </c>
      <c r="C1100" s="2" t="s">
        <v>1016</v>
      </c>
      <c r="D1100" s="18">
        <v>620.70000000000005</v>
      </c>
      <c r="E1100" s="18">
        <v>8.84</v>
      </c>
      <c r="F1100" s="18">
        <f t="shared" si="32"/>
        <v>70.214932126696837</v>
      </c>
      <c r="G1100" s="156">
        <v>182.3</v>
      </c>
      <c r="I1100" s="157"/>
      <c r="J1100" s="156"/>
    </row>
    <row r="1101" spans="1:10">
      <c r="B1101" s="2">
        <v>1105</v>
      </c>
      <c r="C1101" s="2" t="s">
        <v>1017</v>
      </c>
      <c r="D1101" s="18">
        <v>144.1</v>
      </c>
      <c r="E1101" s="18">
        <v>1.69</v>
      </c>
      <c r="F1101" s="18">
        <f t="shared" si="32"/>
        <v>85.26627218934911</v>
      </c>
      <c r="G1101" s="156">
        <v>36.9</v>
      </c>
      <c r="I1101" s="157"/>
      <c r="J1101" s="156"/>
    </row>
    <row r="1102" spans="1:10">
      <c r="B1102" s="2">
        <v>1105</v>
      </c>
      <c r="C1102" s="2" t="s">
        <v>1018</v>
      </c>
      <c r="D1102" s="18">
        <v>325.89999999999998</v>
      </c>
      <c r="E1102" s="18">
        <v>2.81</v>
      </c>
      <c r="F1102" s="18">
        <f t="shared" si="32"/>
        <v>115.97864768683273</v>
      </c>
      <c r="G1102" s="156">
        <v>77.099999999999994</v>
      </c>
      <c r="I1102" s="157"/>
      <c r="J1102" s="156"/>
    </row>
    <row r="1103" spans="1:10">
      <c r="B1103" s="2">
        <v>1105</v>
      </c>
      <c r="C1103" s="2" t="s">
        <v>1019</v>
      </c>
      <c r="D1103" s="18">
        <v>300.39999999999998</v>
      </c>
      <c r="E1103" s="18">
        <v>2.88</v>
      </c>
      <c r="F1103" s="18">
        <f t="shared" si="32"/>
        <v>104.30555555555556</v>
      </c>
      <c r="G1103" s="156">
        <v>65.2</v>
      </c>
      <c r="I1103" s="157"/>
      <c r="J1103" s="156"/>
    </row>
    <row r="1104" spans="1:10">
      <c r="B1104" s="2">
        <v>1105</v>
      </c>
      <c r="C1104" s="2" t="s">
        <v>1020</v>
      </c>
      <c r="D1104" s="18">
        <v>356.4</v>
      </c>
      <c r="E1104" s="18">
        <v>3.69</v>
      </c>
      <c r="F1104" s="18">
        <f t="shared" si="32"/>
        <v>96.58536585365853</v>
      </c>
      <c r="G1104" s="156">
        <v>101.5</v>
      </c>
      <c r="I1104" s="157"/>
      <c r="J1104" s="156"/>
    </row>
    <row r="1105" spans="1:10">
      <c r="B1105" s="2">
        <v>1105</v>
      </c>
      <c r="C1105" s="2" t="s">
        <v>1021</v>
      </c>
      <c r="D1105" s="18">
        <v>301.39999999999998</v>
      </c>
      <c r="E1105" s="18">
        <v>4.13</v>
      </c>
      <c r="F1105" s="18">
        <f t="shared" si="32"/>
        <v>72.97820823244551</v>
      </c>
      <c r="G1105" s="156">
        <v>79.900000000000006</v>
      </c>
      <c r="I1105" s="157"/>
      <c r="J1105" s="156"/>
    </row>
    <row r="1106" spans="1:10">
      <c r="B1106" s="2">
        <v>1105</v>
      </c>
      <c r="C1106" s="2" t="s">
        <v>1022</v>
      </c>
      <c r="D1106" s="18">
        <v>183.9</v>
      </c>
      <c r="E1106" s="18">
        <v>0.84</v>
      </c>
      <c r="F1106" s="18">
        <f t="shared" si="32"/>
        <v>218.92857142857144</v>
      </c>
      <c r="G1106" s="156">
        <v>42.8</v>
      </c>
      <c r="I1106" s="157"/>
      <c r="J1106" s="156"/>
    </row>
    <row r="1107" spans="1:10">
      <c r="B1107" s="2">
        <v>1105</v>
      </c>
      <c r="C1107" s="2" t="s">
        <v>1023</v>
      </c>
      <c r="D1107" s="18">
        <v>222.1</v>
      </c>
      <c r="E1107" s="18">
        <v>16.48</v>
      </c>
      <c r="F1107" s="18">
        <f t="shared" si="32"/>
        <v>13.476941747572814</v>
      </c>
      <c r="G1107" s="156">
        <v>86.9</v>
      </c>
      <c r="I1107" s="157"/>
      <c r="J1107" s="156"/>
    </row>
    <row r="1108" spans="1:10">
      <c r="B1108" s="2">
        <v>1105</v>
      </c>
      <c r="C1108" s="2" t="s">
        <v>1024</v>
      </c>
      <c r="D1108" s="18">
        <v>47.3</v>
      </c>
      <c r="E1108" s="18">
        <v>4.88</v>
      </c>
      <c r="F1108" s="18">
        <f t="shared" si="32"/>
        <v>9.692622950819672</v>
      </c>
      <c r="G1108" s="156">
        <v>14.4</v>
      </c>
      <c r="I1108" s="157"/>
      <c r="J1108" s="156"/>
    </row>
    <row r="1109" spans="1:10">
      <c r="B1109" s="2">
        <v>1105</v>
      </c>
      <c r="C1109" s="2" t="s">
        <v>1025</v>
      </c>
      <c r="D1109" s="18">
        <v>112.9</v>
      </c>
      <c r="E1109" s="18">
        <v>8.34</v>
      </c>
      <c r="F1109" s="18">
        <f t="shared" si="32"/>
        <v>13.537170263788969</v>
      </c>
      <c r="G1109" s="156">
        <v>33.799999999999997</v>
      </c>
      <c r="I1109" s="157"/>
      <c r="J1109" s="156"/>
    </row>
    <row r="1110" spans="1:10">
      <c r="B1110" s="2">
        <v>1105</v>
      </c>
      <c r="C1110" s="2" t="s">
        <v>1026</v>
      </c>
      <c r="D1110" s="18">
        <v>100.3</v>
      </c>
      <c r="E1110" s="18">
        <v>8.69</v>
      </c>
      <c r="F1110" s="18">
        <f t="shared" si="32"/>
        <v>11.542002301495973</v>
      </c>
      <c r="G1110" s="156">
        <v>36.200000000000003</v>
      </c>
      <c r="I1110" s="157"/>
      <c r="J1110" s="156"/>
    </row>
    <row r="1111" spans="1:10">
      <c r="B1111" s="2">
        <v>1105</v>
      </c>
      <c r="C1111" s="2" t="s">
        <v>1027</v>
      </c>
      <c r="D1111" s="18">
        <v>469.9</v>
      </c>
      <c r="E1111" s="18">
        <v>22.56</v>
      </c>
      <c r="F1111" s="18">
        <f t="shared" si="32"/>
        <v>20.828900709219859</v>
      </c>
      <c r="G1111" s="156">
        <v>146.30000000000001</v>
      </c>
      <c r="I1111" s="157"/>
      <c r="J1111" s="156"/>
    </row>
    <row r="1112" spans="1:10">
      <c r="B1112" s="2">
        <v>1105</v>
      </c>
      <c r="C1112" s="2" t="s">
        <v>1028</v>
      </c>
      <c r="D1112" s="18">
        <v>132.30000000000001</v>
      </c>
      <c r="E1112" s="18">
        <v>9.3699999999999992</v>
      </c>
      <c r="F1112" s="18">
        <f t="shared" si="32"/>
        <v>14.119530416221988</v>
      </c>
      <c r="G1112" s="156">
        <v>46.9</v>
      </c>
      <c r="I1112" s="157"/>
      <c r="J1112" s="156"/>
    </row>
    <row r="1113" spans="1:10">
      <c r="B1113" s="2">
        <v>1105</v>
      </c>
      <c r="C1113" s="2" t="s">
        <v>1029</v>
      </c>
      <c r="D1113" s="18">
        <v>153.30000000000001</v>
      </c>
      <c r="E1113" s="18">
        <v>7.41</v>
      </c>
      <c r="F1113" s="18">
        <f t="shared" si="32"/>
        <v>20.688259109311741</v>
      </c>
      <c r="G1113" s="156">
        <v>46.3</v>
      </c>
      <c r="I1113" s="157"/>
      <c r="J1113" s="156"/>
    </row>
    <row r="1114" spans="1:10">
      <c r="B1114" s="2">
        <v>1105</v>
      </c>
      <c r="C1114" s="2" t="s">
        <v>1030</v>
      </c>
      <c r="D1114" s="18">
        <v>132.5</v>
      </c>
      <c r="E1114" s="18">
        <v>10.38</v>
      </c>
      <c r="F1114" s="18">
        <f t="shared" si="32"/>
        <v>12.764932562620423</v>
      </c>
      <c r="G1114" s="156">
        <v>57.7</v>
      </c>
      <c r="I1114" s="157"/>
      <c r="J1114" s="156"/>
    </row>
    <row r="1115" spans="1:10">
      <c r="C1115" s="22" t="s">
        <v>26</v>
      </c>
      <c r="D1115" s="23">
        <f>MIN(D1098:D1114)</f>
        <v>47.3</v>
      </c>
      <c r="E1115" s="23">
        <f>MIN(E1098:E1114)</f>
        <v>0.84</v>
      </c>
      <c r="F1115" s="23">
        <f>MIN(F1098:F1114)</f>
        <v>9.692622950819672</v>
      </c>
      <c r="G1115" s="23">
        <f>MIN(G1098:G1114)</f>
        <v>14.4</v>
      </c>
      <c r="I1115" s="157"/>
      <c r="J1115" s="156"/>
    </row>
    <row r="1116" spans="1:10">
      <c r="C1116" s="22" t="s">
        <v>27</v>
      </c>
      <c r="D1116" s="23">
        <f>MAX(D1098:D1114)</f>
        <v>620.70000000000005</v>
      </c>
      <c r="E1116" s="23">
        <f>MAX(E1098:E1114)</f>
        <v>22.56</v>
      </c>
      <c r="F1116" s="23">
        <f>MAX(F1098:F1114)</f>
        <v>218.92857142857144</v>
      </c>
      <c r="G1116" s="23">
        <f>MAX(G1098:G1114)</f>
        <v>198.1</v>
      </c>
      <c r="I1116" s="157"/>
      <c r="J1116" s="156"/>
    </row>
    <row r="1117" spans="1:10" s="27" customFormat="1">
      <c r="A1117" s="13"/>
      <c r="B1117" s="13"/>
      <c r="C1117" s="22" t="s">
        <v>28</v>
      </c>
      <c r="D1117" s="23">
        <f>AVERAGE(D1098:D1114)</f>
        <v>277.94117647058829</v>
      </c>
      <c r="E1117" s="23">
        <f>AVERAGE(E1098:E1114)</f>
        <v>7.6352941176470592</v>
      </c>
      <c r="F1117" s="23">
        <f>AVERAGE(F1098:F1114)</f>
        <v>59.709818264670375</v>
      </c>
      <c r="G1117" s="23">
        <f>AVERAGE(G1098:G1114)</f>
        <v>82.641176470588235</v>
      </c>
      <c r="H1117" s="15"/>
    </row>
    <row r="1118" spans="1:10">
      <c r="E1118" s="18"/>
    </row>
    <row r="1119" spans="1:10">
      <c r="A1119" s="2" t="s">
        <v>1031</v>
      </c>
      <c r="B1119" s="2">
        <v>1110</v>
      </c>
      <c r="C1119" s="2" t="s">
        <v>1032</v>
      </c>
      <c r="D1119" s="18">
        <v>327.3</v>
      </c>
      <c r="E1119" s="18">
        <v>13.6</v>
      </c>
      <c r="F1119" s="18">
        <f t="shared" ref="F1119:F1124" si="33">D1119/E1119</f>
        <v>24.066176470588236</v>
      </c>
      <c r="G1119" s="156">
        <v>113.6</v>
      </c>
      <c r="H1119" s="4" t="s">
        <v>1014</v>
      </c>
      <c r="I1119" s="157"/>
      <c r="J1119" s="156"/>
    </row>
    <row r="1120" spans="1:10">
      <c r="B1120" s="2">
        <v>1110</v>
      </c>
      <c r="C1120" s="2" t="s">
        <v>1033</v>
      </c>
      <c r="D1120" s="18">
        <v>117.9</v>
      </c>
      <c r="E1120" s="18">
        <v>6.49</v>
      </c>
      <c r="F1120" s="18">
        <f t="shared" si="33"/>
        <v>18.166409861325114</v>
      </c>
      <c r="G1120" s="156">
        <v>44.4</v>
      </c>
      <c r="I1120" s="157"/>
      <c r="J1120" s="156"/>
    </row>
    <row r="1121" spans="1:10">
      <c r="B1121" s="2">
        <v>1110</v>
      </c>
      <c r="C1121" s="2" t="s">
        <v>1034</v>
      </c>
      <c r="D1121" s="18">
        <v>39.700000000000003</v>
      </c>
      <c r="E1121" s="18">
        <v>2.06</v>
      </c>
      <c r="F1121" s="18">
        <f t="shared" si="33"/>
        <v>19.271844660194176</v>
      </c>
      <c r="G1121" s="156">
        <v>17.399999999999999</v>
      </c>
      <c r="I1121" s="157"/>
      <c r="J1121" s="156"/>
    </row>
    <row r="1122" spans="1:10">
      <c r="B1122" s="2">
        <v>1110</v>
      </c>
      <c r="C1122" s="2" t="s">
        <v>1035</v>
      </c>
      <c r="D1122" s="18">
        <v>167.6</v>
      </c>
      <c r="E1122" s="18">
        <v>7.25</v>
      </c>
      <c r="F1122" s="18">
        <f t="shared" si="33"/>
        <v>23.117241379310343</v>
      </c>
      <c r="G1122" s="156">
        <v>57.6</v>
      </c>
      <c r="I1122" s="157"/>
      <c r="J1122" s="156"/>
    </row>
    <row r="1123" spans="1:10">
      <c r="B1123" s="2">
        <v>1110</v>
      </c>
      <c r="C1123" s="2" t="s">
        <v>1036</v>
      </c>
      <c r="D1123" s="18">
        <v>47.8</v>
      </c>
      <c r="E1123" s="18">
        <v>2.46</v>
      </c>
      <c r="F1123" s="18">
        <f t="shared" si="33"/>
        <v>19.430894308943088</v>
      </c>
      <c r="G1123" s="156">
        <v>25</v>
      </c>
      <c r="I1123" s="157"/>
      <c r="J1123" s="156"/>
    </row>
    <row r="1124" spans="1:10">
      <c r="B1124" s="2">
        <v>1110</v>
      </c>
      <c r="C1124" s="2" t="s">
        <v>1037</v>
      </c>
      <c r="D1124" s="18">
        <v>131.1</v>
      </c>
      <c r="E1124" s="18">
        <v>6.19</v>
      </c>
      <c r="F1124" s="18">
        <f t="shared" si="33"/>
        <v>21.179321486268172</v>
      </c>
      <c r="G1124" s="156">
        <v>50.2</v>
      </c>
      <c r="I1124" s="157"/>
      <c r="J1124" s="156"/>
    </row>
    <row r="1125" spans="1:10">
      <c r="C1125" s="22" t="s">
        <v>26</v>
      </c>
      <c r="D1125" s="23">
        <f>MIN(D1119:D1124)</f>
        <v>39.700000000000003</v>
      </c>
      <c r="E1125" s="23">
        <f>MIN(E1119:E1124)</f>
        <v>2.06</v>
      </c>
      <c r="F1125" s="23">
        <f>MIN(F1119:F1124)</f>
        <v>18.166409861325114</v>
      </c>
      <c r="G1125" s="23">
        <f>MIN(G1119:G1124)</f>
        <v>17.399999999999999</v>
      </c>
      <c r="I1125" s="157"/>
      <c r="J1125" s="156"/>
    </row>
    <row r="1126" spans="1:10">
      <c r="C1126" s="22" t="s">
        <v>27</v>
      </c>
      <c r="D1126" s="23">
        <f>MAX(D1119:D1124)</f>
        <v>327.3</v>
      </c>
      <c r="E1126" s="23">
        <f>MAX(E1119:E1124)</f>
        <v>13.6</v>
      </c>
      <c r="F1126" s="23">
        <f>MAX(F1119:F1124)</f>
        <v>24.066176470588236</v>
      </c>
      <c r="G1126" s="23">
        <f>MAX(G1119:G1124)</f>
        <v>113.6</v>
      </c>
      <c r="I1126" s="157"/>
      <c r="J1126" s="156"/>
    </row>
    <row r="1127" spans="1:10" s="27" customFormat="1">
      <c r="A1127" s="13"/>
      <c r="B1127" s="13"/>
      <c r="C1127" s="22" t="s">
        <v>28</v>
      </c>
      <c r="D1127" s="23">
        <f>AVERAGE(D1119:D1124)</f>
        <v>138.56666666666666</v>
      </c>
      <c r="E1127" s="23">
        <f>AVERAGE(E1119:E1124)</f>
        <v>6.3416666666666659</v>
      </c>
      <c r="F1127" s="23">
        <f>AVERAGE(F1119:F1124)</f>
        <v>20.871981361104858</v>
      </c>
      <c r="G1127" s="23">
        <f>AVERAGE(G1119:G1124)</f>
        <v>51.366666666666667</v>
      </c>
      <c r="H1127" s="15"/>
    </row>
    <row r="1128" spans="1:10" s="27" customFormat="1">
      <c r="B1128" s="13"/>
      <c r="C1128" s="22"/>
      <c r="D1128" s="23"/>
      <c r="E1128" s="23"/>
      <c r="F1128" s="23"/>
      <c r="G1128" s="23"/>
      <c r="H1128" s="15"/>
    </row>
    <row r="1129" spans="1:10" s="27" customFormat="1">
      <c r="A1129" s="158" t="s">
        <v>1038</v>
      </c>
      <c r="B1129" s="158">
        <v>1210</v>
      </c>
      <c r="C1129" s="2" t="s">
        <v>1039</v>
      </c>
      <c r="D1129" s="159">
        <v>154.9</v>
      </c>
      <c r="E1129" s="159"/>
      <c r="F1129" s="159"/>
      <c r="G1129" s="159">
        <v>13.1</v>
      </c>
      <c r="H1129" s="134" t="s">
        <v>1040</v>
      </c>
    </row>
    <row r="1130" spans="1:10" s="27" customFormat="1">
      <c r="B1130" s="158">
        <v>1210</v>
      </c>
      <c r="C1130" s="158" t="s">
        <v>1041</v>
      </c>
      <c r="D1130" s="159">
        <v>88.6</v>
      </c>
      <c r="E1130" s="159">
        <v>3.18</v>
      </c>
      <c r="F1130" s="159">
        <f>D1130/E1130</f>
        <v>27.861635220125784</v>
      </c>
      <c r="G1130" s="159">
        <v>14.4</v>
      </c>
      <c r="H1130" s="15"/>
    </row>
    <row r="1131" spans="1:10" s="27" customFormat="1">
      <c r="B1131" s="158">
        <v>1210</v>
      </c>
      <c r="C1131" s="158" t="s">
        <v>1042</v>
      </c>
      <c r="D1131" s="159">
        <v>100</v>
      </c>
      <c r="E1131" s="159"/>
      <c r="F1131" s="159"/>
      <c r="G1131" s="159">
        <v>13.5</v>
      </c>
      <c r="H1131" s="15"/>
    </row>
    <row r="1132" spans="1:10" s="27" customFormat="1">
      <c r="B1132" s="158">
        <v>1210</v>
      </c>
      <c r="C1132" s="158" t="s">
        <v>1043</v>
      </c>
      <c r="D1132" s="159">
        <v>107.9</v>
      </c>
      <c r="E1132" s="159">
        <v>3.06</v>
      </c>
      <c r="F1132" s="159">
        <f>D1132/E1132</f>
        <v>35.261437908496731</v>
      </c>
      <c r="G1132" s="159">
        <v>14.1</v>
      </c>
      <c r="H1132" s="15"/>
    </row>
    <row r="1133" spans="1:10" s="27" customFormat="1">
      <c r="B1133" s="158">
        <v>1210</v>
      </c>
      <c r="C1133" s="158" t="s">
        <v>1044</v>
      </c>
      <c r="D1133" s="159">
        <v>89.8</v>
      </c>
      <c r="E1133" s="159">
        <v>3.09</v>
      </c>
      <c r="F1133" s="159">
        <f>D1133/E1133</f>
        <v>29.061488673139159</v>
      </c>
      <c r="G1133" s="159">
        <v>11.5</v>
      </c>
      <c r="H1133" s="15"/>
    </row>
    <row r="1134" spans="1:10" s="27" customFormat="1">
      <c r="B1134" s="158">
        <v>1210</v>
      </c>
      <c r="C1134" s="158" t="s">
        <v>1045</v>
      </c>
      <c r="D1134" s="159">
        <v>111.1</v>
      </c>
      <c r="E1134" s="159"/>
      <c r="F1134" s="159"/>
      <c r="G1134" s="159">
        <v>16.600000000000001</v>
      </c>
      <c r="H1134" s="15"/>
    </row>
    <row r="1135" spans="1:10" s="27" customFormat="1">
      <c r="B1135" s="158">
        <v>1210</v>
      </c>
      <c r="C1135" s="158" t="s">
        <v>1046</v>
      </c>
      <c r="D1135" s="159">
        <v>97.9</v>
      </c>
      <c r="E1135" s="159">
        <v>2.96</v>
      </c>
      <c r="F1135" s="159">
        <f>D1135/E1135</f>
        <v>33.07432432432433</v>
      </c>
      <c r="G1135" s="159">
        <v>12.8</v>
      </c>
      <c r="H1135" s="15"/>
    </row>
    <row r="1136" spans="1:10" s="27" customFormat="1">
      <c r="B1136" s="158">
        <v>1210</v>
      </c>
      <c r="C1136" s="158" t="s">
        <v>1047</v>
      </c>
      <c r="D1136" s="159">
        <v>20.100000000000001</v>
      </c>
      <c r="E1136" s="159"/>
      <c r="F1136" s="159"/>
      <c r="G1136" s="159">
        <v>10.3</v>
      </c>
      <c r="H1136" s="15"/>
    </row>
    <row r="1137" spans="1:10" s="27" customFormat="1">
      <c r="A1137" s="13"/>
      <c r="B1137" s="13"/>
      <c r="C1137" s="22" t="s">
        <v>26</v>
      </c>
      <c r="D1137" s="23">
        <f>MIN(D1129:D1136)</f>
        <v>20.100000000000001</v>
      </c>
      <c r="E1137" s="23">
        <f>MIN(E1129:E1136)</f>
        <v>2.96</v>
      </c>
      <c r="F1137" s="23">
        <f>MIN(F1129:F1136)</f>
        <v>27.861635220125784</v>
      </c>
      <c r="G1137" s="23">
        <f>MIN(G1129:G1136)</f>
        <v>10.3</v>
      </c>
      <c r="H1137" s="15"/>
    </row>
    <row r="1138" spans="1:10" s="27" customFormat="1">
      <c r="A1138" s="13"/>
      <c r="B1138" s="13"/>
      <c r="C1138" s="22" t="s">
        <v>27</v>
      </c>
      <c r="D1138" s="23">
        <f>MAX(D1129:D1136)</f>
        <v>154.9</v>
      </c>
      <c r="E1138" s="23">
        <f>MAX(E1129:E1136)</f>
        <v>3.18</v>
      </c>
      <c r="F1138" s="23">
        <f>MAX(F1129:F1136)</f>
        <v>35.261437908496731</v>
      </c>
      <c r="G1138" s="23">
        <f>MAX(G1129:G1136)</f>
        <v>16.600000000000001</v>
      </c>
      <c r="H1138" s="15"/>
    </row>
    <row r="1139" spans="1:10" s="27" customFormat="1">
      <c r="A1139" s="13"/>
      <c r="B1139" s="13"/>
      <c r="C1139" s="22" t="s">
        <v>28</v>
      </c>
      <c r="D1139" s="23">
        <f>AVERAGE(D1129:D1136)</f>
        <v>96.287499999999994</v>
      </c>
      <c r="E1139" s="23">
        <f>AVERAGE(E1129:E1136)</f>
        <v>3.0724999999999998</v>
      </c>
      <c r="F1139" s="23">
        <f>AVERAGE(F1129:F1136)</f>
        <v>31.314721531521499</v>
      </c>
      <c r="G1139" s="23">
        <f>AVERAGE(G1129:G1136)</f>
        <v>13.287499999999998</v>
      </c>
      <c r="H1139" s="15"/>
    </row>
    <row r="1140" spans="1:10" s="27" customFormat="1">
      <c r="A1140" s="13"/>
      <c r="B1140" s="13"/>
      <c r="C1140" s="22"/>
      <c r="D1140" s="23"/>
      <c r="E1140" s="23"/>
      <c r="F1140" s="23"/>
      <c r="G1140" s="23"/>
      <c r="H1140" s="15"/>
    </row>
    <row r="1141" spans="1:10">
      <c r="A1141" s="2" t="s">
        <v>1048</v>
      </c>
      <c r="B1141" s="2">
        <v>1360</v>
      </c>
      <c r="C1141" s="2" t="s">
        <v>1049</v>
      </c>
      <c r="D1141" s="18">
        <v>197</v>
      </c>
      <c r="E1141" s="18"/>
      <c r="F1141" s="18"/>
      <c r="G1141" s="160">
        <v>47.37</v>
      </c>
      <c r="H1141" s="4" t="s">
        <v>1050</v>
      </c>
      <c r="I1141" s="161"/>
      <c r="J1141" s="160"/>
    </row>
    <row r="1142" spans="1:10">
      <c r="B1142" s="2">
        <v>1360</v>
      </c>
      <c r="C1142" s="2" t="s">
        <v>1051</v>
      </c>
      <c r="D1142" s="18">
        <v>172.4</v>
      </c>
      <c r="E1142" s="18">
        <v>6.9</v>
      </c>
      <c r="F1142" s="18">
        <f>D1142/E1142</f>
        <v>24.985507246376812</v>
      </c>
      <c r="G1142" s="160">
        <v>38.99</v>
      </c>
      <c r="I1142" s="161"/>
      <c r="J1142" s="160"/>
    </row>
    <row r="1143" spans="1:10">
      <c r="B1143" s="2">
        <v>1360</v>
      </c>
      <c r="C1143" s="2" t="s">
        <v>1052</v>
      </c>
      <c r="D1143" s="18">
        <v>167.2</v>
      </c>
      <c r="E1143" s="18"/>
      <c r="F1143" s="18"/>
      <c r="G1143" s="160">
        <v>39.81</v>
      </c>
      <c r="I1143" s="161"/>
      <c r="J1143" s="160"/>
    </row>
    <row r="1144" spans="1:10">
      <c r="B1144" s="2">
        <v>1360</v>
      </c>
      <c r="C1144" s="2" t="s">
        <v>1053</v>
      </c>
      <c r="D1144" s="18">
        <v>184.3</v>
      </c>
      <c r="E1144" s="18">
        <v>7.6</v>
      </c>
      <c r="F1144" s="18">
        <f>D1144/E1144</f>
        <v>24.250000000000004</v>
      </c>
      <c r="G1144" s="160">
        <v>43.31</v>
      </c>
      <c r="I1144" s="161"/>
      <c r="J1144" s="160"/>
    </row>
    <row r="1145" spans="1:10">
      <c r="B1145" s="2">
        <v>1360</v>
      </c>
      <c r="C1145" s="2" t="s">
        <v>1054</v>
      </c>
      <c r="D1145" s="18">
        <v>153.1</v>
      </c>
      <c r="E1145" s="18">
        <v>7.7</v>
      </c>
      <c r="F1145" s="18">
        <f>D1145/E1145</f>
        <v>19.88311688311688</v>
      </c>
      <c r="G1145" s="160">
        <v>41.05</v>
      </c>
      <c r="I1145" s="161"/>
      <c r="J1145" s="160"/>
    </row>
    <row r="1146" spans="1:10">
      <c r="B1146" s="2">
        <v>1360</v>
      </c>
      <c r="C1146" s="2" t="s">
        <v>1055</v>
      </c>
      <c r="D1146" s="18">
        <v>178.6</v>
      </c>
      <c r="E1146" s="18"/>
      <c r="F1146" s="18"/>
      <c r="G1146" s="160">
        <v>42.22</v>
      </c>
      <c r="I1146" s="161"/>
      <c r="J1146" s="160"/>
    </row>
    <row r="1147" spans="1:10">
      <c r="B1147" s="2">
        <v>1360</v>
      </c>
      <c r="C1147" s="2" t="s">
        <v>1056</v>
      </c>
      <c r="D1147" s="18">
        <v>212.7</v>
      </c>
      <c r="E1147" s="18">
        <v>8.4</v>
      </c>
      <c r="F1147" s="18">
        <f>D1147/E1147</f>
        <v>25.321428571428569</v>
      </c>
      <c r="G1147" s="160">
        <v>52.73</v>
      </c>
      <c r="I1147" s="161"/>
      <c r="J1147" s="160"/>
    </row>
    <row r="1148" spans="1:10">
      <c r="B1148" s="2">
        <v>1360</v>
      </c>
      <c r="C1148" s="2" t="s">
        <v>1057</v>
      </c>
      <c r="D1148" s="18">
        <v>197.9</v>
      </c>
      <c r="E1148" s="18"/>
      <c r="F1148" s="18"/>
      <c r="G1148" s="160">
        <v>48.92</v>
      </c>
      <c r="I1148" s="161"/>
      <c r="J1148" s="160"/>
    </row>
    <row r="1149" spans="1:10">
      <c r="B1149" s="2">
        <v>1360</v>
      </c>
      <c r="C1149" s="2" t="s">
        <v>1058</v>
      </c>
      <c r="D1149" s="18">
        <v>193.9</v>
      </c>
      <c r="E1149" s="18"/>
      <c r="F1149" s="18"/>
      <c r="G1149" s="160">
        <v>47.23</v>
      </c>
      <c r="I1149" s="161"/>
      <c r="J1149" s="160"/>
    </row>
    <row r="1150" spans="1:10">
      <c r="B1150" s="2">
        <v>1360</v>
      </c>
      <c r="C1150" s="2" t="s">
        <v>1059</v>
      </c>
      <c r="D1150" s="18">
        <v>150.1</v>
      </c>
      <c r="E1150" s="18">
        <v>7.3</v>
      </c>
      <c r="F1150" s="18">
        <f>D1150/E1150</f>
        <v>20.561643835616437</v>
      </c>
      <c r="G1150" s="160">
        <v>41.8</v>
      </c>
      <c r="I1150" s="161"/>
      <c r="J1150" s="160"/>
    </row>
    <row r="1151" spans="1:10">
      <c r="B1151" s="2">
        <v>1360</v>
      </c>
      <c r="C1151" s="2" t="s">
        <v>1060</v>
      </c>
      <c r="D1151" s="18">
        <v>187.8</v>
      </c>
      <c r="E1151" s="18"/>
      <c r="F1151" s="18"/>
      <c r="G1151" s="160">
        <v>45.75</v>
      </c>
      <c r="I1151" s="161"/>
      <c r="J1151" s="160"/>
    </row>
    <row r="1152" spans="1:10">
      <c r="B1152" s="2">
        <v>1360</v>
      </c>
      <c r="C1152" s="2" t="s">
        <v>1061</v>
      </c>
      <c r="D1152" s="18">
        <v>158.1</v>
      </c>
      <c r="E1152" s="18">
        <v>8.5</v>
      </c>
      <c r="F1152" s="18">
        <f>D1152/E1152</f>
        <v>18.599999999999998</v>
      </c>
      <c r="G1152" s="162">
        <v>47.51</v>
      </c>
      <c r="I1152" s="161"/>
      <c r="J1152" s="162"/>
    </row>
    <row r="1153" spans="1:10">
      <c r="B1153" s="2">
        <v>1360</v>
      </c>
      <c r="C1153" s="2" t="s">
        <v>1062</v>
      </c>
      <c r="D1153" s="18">
        <v>173.3</v>
      </c>
      <c r="E1153" s="18"/>
      <c r="F1153" s="18"/>
      <c r="G1153" s="160">
        <v>46.13</v>
      </c>
      <c r="I1153" s="161"/>
      <c r="J1153" s="160"/>
    </row>
    <row r="1154" spans="1:10">
      <c r="C1154" s="22" t="s">
        <v>26</v>
      </c>
      <c r="D1154" s="23">
        <f>MIN(D1141:D1153)</f>
        <v>150.1</v>
      </c>
      <c r="E1154" s="23">
        <f>MIN(E1141:E1153)</f>
        <v>6.9</v>
      </c>
      <c r="F1154" s="23">
        <f>MIN(F1141:F1153)</f>
        <v>18.599999999999998</v>
      </c>
      <c r="G1154" s="23">
        <f>MIN(G1141:G1153)</f>
        <v>38.99</v>
      </c>
      <c r="I1154" s="161"/>
      <c r="J1154" s="160"/>
    </row>
    <row r="1155" spans="1:10">
      <c r="C1155" s="22" t="s">
        <v>27</v>
      </c>
      <c r="D1155" s="23">
        <f>MAX(D1141:D1153)</f>
        <v>212.7</v>
      </c>
      <c r="E1155" s="23">
        <f>MAX(E1141:E1153)</f>
        <v>8.5</v>
      </c>
      <c r="F1155" s="23">
        <f>MAX(F1141:F1153)</f>
        <v>25.321428571428569</v>
      </c>
      <c r="G1155" s="23">
        <f>MAX(G1141:G1153)</f>
        <v>52.73</v>
      </c>
      <c r="I1155" s="161"/>
      <c r="J1155" s="160"/>
    </row>
    <row r="1156" spans="1:10" s="27" customFormat="1">
      <c r="A1156" s="13"/>
      <c r="B1156" s="13"/>
      <c r="C1156" s="22" t="s">
        <v>28</v>
      </c>
      <c r="D1156" s="23">
        <f>AVERAGE(D1141:D1153)</f>
        <v>178.95384615384617</v>
      </c>
      <c r="E1156" s="23">
        <f>AVERAGE(E1141:E1153)</f>
        <v>7.7333333333333334</v>
      </c>
      <c r="F1156" s="23">
        <f>AVERAGE(F1141:F1153)</f>
        <v>22.266949422756451</v>
      </c>
      <c r="G1156" s="23">
        <f>AVERAGE(G1141:G1153)</f>
        <v>44.832307692307694</v>
      </c>
      <c r="H1156" s="15"/>
    </row>
    <row r="1157" spans="1:10">
      <c r="E1157" s="18"/>
    </row>
    <row r="1158" spans="1:10">
      <c r="A1158" s="2" t="s">
        <v>1063</v>
      </c>
      <c r="B1158" s="2">
        <v>1415</v>
      </c>
      <c r="C1158" s="2" t="s">
        <v>1064</v>
      </c>
      <c r="D1158" s="18">
        <v>23.3</v>
      </c>
      <c r="E1158" s="18"/>
      <c r="F1158" s="18"/>
      <c r="G1158" s="160">
        <v>5.0599999999999996</v>
      </c>
      <c r="H1158" s="4" t="s">
        <v>1050</v>
      </c>
      <c r="I1158" s="161"/>
      <c r="J1158" s="160"/>
    </row>
    <row r="1159" spans="1:10">
      <c r="B1159" s="2">
        <v>1415</v>
      </c>
      <c r="C1159" s="2" t="s">
        <v>1065</v>
      </c>
      <c r="D1159" s="18">
        <v>31.1</v>
      </c>
      <c r="E1159" s="18"/>
      <c r="F1159" s="18"/>
      <c r="G1159" s="160">
        <v>7.85</v>
      </c>
      <c r="I1159" s="161"/>
      <c r="J1159" s="160"/>
    </row>
    <row r="1160" spans="1:10">
      <c r="B1160" s="2">
        <v>1415</v>
      </c>
      <c r="C1160" s="2" t="s">
        <v>1066</v>
      </c>
      <c r="D1160" s="18">
        <v>34.9</v>
      </c>
      <c r="E1160" s="18"/>
      <c r="F1160" s="18"/>
      <c r="G1160" s="160">
        <v>8.06</v>
      </c>
      <c r="I1160" s="161"/>
      <c r="J1160" s="160"/>
    </row>
    <row r="1161" spans="1:10">
      <c r="B1161" s="2">
        <v>1415</v>
      </c>
      <c r="C1161" s="2" t="s">
        <v>1067</v>
      </c>
      <c r="D1161" s="18">
        <v>23.7</v>
      </c>
      <c r="E1161" s="18"/>
      <c r="F1161" s="18"/>
      <c r="G1161" s="160">
        <v>5.66</v>
      </c>
      <c r="I1161" s="161"/>
      <c r="J1161" s="160"/>
    </row>
    <row r="1162" spans="1:10">
      <c r="B1162" s="2">
        <v>1415</v>
      </c>
      <c r="C1162" s="2" t="s">
        <v>1068</v>
      </c>
      <c r="D1162" s="18">
        <v>27.4</v>
      </c>
      <c r="E1162" s="18"/>
      <c r="F1162" s="18"/>
      <c r="G1162" s="160">
        <v>7.13</v>
      </c>
      <c r="I1162" s="161"/>
      <c r="J1162" s="160"/>
    </row>
    <row r="1163" spans="1:10">
      <c r="B1163" s="2">
        <v>1415</v>
      </c>
      <c r="C1163" s="2" t="s">
        <v>1069</v>
      </c>
      <c r="D1163" s="18">
        <v>20.8</v>
      </c>
      <c r="E1163" s="18"/>
      <c r="F1163" s="18"/>
      <c r="G1163" s="160">
        <v>4.87</v>
      </c>
      <c r="I1163" s="161"/>
      <c r="J1163" s="160"/>
    </row>
    <row r="1164" spans="1:10">
      <c r="B1164" s="2">
        <v>1415</v>
      </c>
      <c r="C1164" s="2" t="s">
        <v>1070</v>
      </c>
      <c r="D1164" s="18">
        <v>28.2</v>
      </c>
      <c r="E1164" s="18"/>
      <c r="F1164" s="18"/>
      <c r="G1164" s="160">
        <v>7.34</v>
      </c>
      <c r="I1164" s="161"/>
      <c r="J1164" s="160"/>
    </row>
    <row r="1165" spans="1:10">
      <c r="B1165" s="2">
        <v>1415</v>
      </c>
      <c r="C1165" s="2" t="s">
        <v>1071</v>
      </c>
      <c r="D1165" s="18">
        <v>32</v>
      </c>
      <c r="E1165" s="18"/>
      <c r="F1165" s="18"/>
      <c r="G1165" s="160">
        <v>7.68</v>
      </c>
      <c r="I1165" s="161"/>
      <c r="J1165" s="160"/>
    </row>
    <row r="1166" spans="1:10">
      <c r="B1166" s="2">
        <v>1415</v>
      </c>
      <c r="C1166" s="2" t="s">
        <v>1072</v>
      </c>
      <c r="D1166" s="18">
        <v>30.6</v>
      </c>
      <c r="E1166" s="18"/>
      <c r="F1166" s="18"/>
      <c r="G1166" s="160">
        <v>5.97</v>
      </c>
      <c r="I1166" s="161"/>
      <c r="J1166" s="160"/>
    </row>
    <row r="1167" spans="1:10">
      <c r="B1167" s="2">
        <v>1415</v>
      </c>
      <c r="C1167" s="2" t="s">
        <v>1073</v>
      </c>
      <c r="D1167" s="18">
        <v>28.5</v>
      </c>
      <c r="E1167" s="18"/>
      <c r="F1167" s="18"/>
      <c r="G1167" s="160">
        <v>5.8</v>
      </c>
      <c r="H1167" s="153"/>
      <c r="I1167" s="161"/>
      <c r="J1167" s="160"/>
    </row>
    <row r="1168" spans="1:10">
      <c r="B1168" s="2">
        <v>1415</v>
      </c>
      <c r="C1168" s="2" t="s">
        <v>1074</v>
      </c>
      <c r="D1168" s="18">
        <v>31.8</v>
      </c>
      <c r="E1168" s="18"/>
      <c r="F1168" s="18"/>
      <c r="G1168" s="160">
        <v>6.74</v>
      </c>
      <c r="I1168" s="161"/>
      <c r="J1168" s="160"/>
    </row>
    <row r="1169" spans="1:10">
      <c r="B1169" s="2">
        <v>1415</v>
      </c>
      <c r="C1169" s="2" t="s">
        <v>1075</v>
      </c>
      <c r="D1169" s="18">
        <v>29.8</v>
      </c>
      <c r="E1169" s="18"/>
      <c r="F1169" s="18"/>
      <c r="G1169" s="156">
        <v>6.38</v>
      </c>
      <c r="I1169" s="157"/>
      <c r="J1169" s="156"/>
    </row>
    <row r="1170" spans="1:10">
      <c r="C1170" s="22" t="s">
        <v>26</v>
      </c>
      <c r="D1170" s="23">
        <f>MIN(D1158:D1169)</f>
        <v>20.8</v>
      </c>
      <c r="E1170" s="23"/>
      <c r="F1170" s="23"/>
      <c r="G1170" s="23">
        <f>MIN(G1158:G1169)</f>
        <v>4.87</v>
      </c>
      <c r="I1170" s="157"/>
      <c r="J1170" s="156"/>
    </row>
    <row r="1171" spans="1:10">
      <c r="C1171" s="22" t="s">
        <v>27</v>
      </c>
      <c r="D1171" s="23">
        <f>MAX(D1158:D1169)</f>
        <v>34.9</v>
      </c>
      <c r="E1171" s="23"/>
      <c r="F1171" s="23"/>
      <c r="G1171" s="23">
        <f>MAX(G1158:G1169)</f>
        <v>8.06</v>
      </c>
      <c r="I1171" s="157"/>
      <c r="J1171" s="156"/>
    </row>
    <row r="1172" spans="1:10" s="27" customFormat="1">
      <c r="A1172" s="13"/>
      <c r="B1172" s="13"/>
      <c r="C1172" s="22" t="s">
        <v>28</v>
      </c>
      <c r="D1172" s="23">
        <f>AVERAGE(D1158:D1169)</f>
        <v>28.508333333333336</v>
      </c>
      <c r="E1172" s="23"/>
      <c r="F1172" s="23"/>
      <c r="G1172" s="23">
        <f>AVERAGE(G1158:G1169)</f>
        <v>6.544999999999999</v>
      </c>
      <c r="H1172" s="15"/>
    </row>
    <row r="1173" spans="1:10">
      <c r="E1173" s="18"/>
    </row>
    <row r="1174" spans="1:10">
      <c r="A1174" s="2" t="s">
        <v>1076</v>
      </c>
      <c r="B1174" s="2">
        <v>2500</v>
      </c>
      <c r="C1174" s="2" t="s">
        <v>1077</v>
      </c>
      <c r="D1174" s="18">
        <v>133.19999999999999</v>
      </c>
      <c r="E1174" s="18"/>
      <c r="F1174" s="18"/>
      <c r="G1174" s="18">
        <v>13.5</v>
      </c>
      <c r="H1174" s="4" t="s">
        <v>1078</v>
      </c>
    </row>
    <row r="1175" spans="1:10">
      <c r="B1175" s="2">
        <v>2500</v>
      </c>
      <c r="C1175" s="2" t="s">
        <v>1079</v>
      </c>
      <c r="D1175" s="18">
        <v>86.1</v>
      </c>
      <c r="E1175" s="18"/>
      <c r="F1175" s="18"/>
      <c r="G1175" s="18">
        <v>12.9</v>
      </c>
      <c r="H1175" s="4" t="s">
        <v>1080</v>
      </c>
    </row>
    <row r="1176" spans="1:10">
      <c r="B1176" s="2">
        <v>2500</v>
      </c>
      <c r="C1176" s="2" t="s">
        <v>1081</v>
      </c>
      <c r="D1176" s="18">
        <v>47.4</v>
      </c>
      <c r="E1176" s="18"/>
      <c r="F1176" s="18"/>
      <c r="G1176" s="18">
        <v>13.6</v>
      </c>
      <c r="H1176" s="4" t="s">
        <v>1082</v>
      </c>
    </row>
    <row r="1177" spans="1:10">
      <c r="B1177" s="2">
        <v>2500</v>
      </c>
      <c r="C1177" s="2" t="s">
        <v>1083</v>
      </c>
      <c r="D1177" s="18">
        <v>96.8</v>
      </c>
      <c r="E1177" s="18"/>
      <c r="F1177" s="18"/>
      <c r="G1177" s="18">
        <v>19.600000000000001</v>
      </c>
    </row>
    <row r="1178" spans="1:10">
      <c r="B1178" s="2">
        <v>2500</v>
      </c>
      <c r="C1178" s="2" t="s">
        <v>1084</v>
      </c>
      <c r="D1178" s="18">
        <v>83.4</v>
      </c>
      <c r="E1178" s="18"/>
      <c r="F1178" s="18"/>
      <c r="G1178" s="18">
        <v>21.3</v>
      </c>
    </row>
    <row r="1179" spans="1:10">
      <c r="B1179" s="2">
        <v>2500</v>
      </c>
      <c r="C1179" s="2" t="s">
        <v>1085</v>
      </c>
      <c r="D1179" s="18">
        <v>44.6</v>
      </c>
      <c r="E1179" s="18"/>
      <c r="F1179" s="18"/>
      <c r="G1179" s="18">
        <v>45.9</v>
      </c>
    </row>
    <row r="1180" spans="1:10">
      <c r="B1180" s="2">
        <v>2500</v>
      </c>
      <c r="C1180" s="2" t="s">
        <v>1086</v>
      </c>
      <c r="D1180" s="18">
        <v>39.200000000000003</v>
      </c>
      <c r="E1180" s="18"/>
      <c r="F1180" s="18"/>
      <c r="G1180" s="18">
        <v>31.3</v>
      </c>
    </row>
    <row r="1181" spans="1:10">
      <c r="B1181" s="2">
        <v>2500</v>
      </c>
      <c r="C1181" s="2" t="s">
        <v>1087</v>
      </c>
      <c r="D1181" s="18">
        <v>58.8</v>
      </c>
      <c r="E1181" s="18"/>
      <c r="F1181" s="18"/>
      <c r="G1181" s="18">
        <v>35.200000000000003</v>
      </c>
    </row>
    <row r="1182" spans="1:10">
      <c r="B1182" s="2">
        <v>2500</v>
      </c>
      <c r="C1182" s="2" t="s">
        <v>1088</v>
      </c>
      <c r="D1182" s="18">
        <v>39.200000000000003</v>
      </c>
      <c r="E1182" s="18"/>
      <c r="F1182" s="18"/>
      <c r="G1182" s="18">
        <v>28.1</v>
      </c>
    </row>
    <row r="1183" spans="1:10">
      <c r="B1183" s="2">
        <v>2500</v>
      </c>
      <c r="C1183" s="2" t="s">
        <v>1089</v>
      </c>
      <c r="D1183" s="18">
        <v>102.39</v>
      </c>
      <c r="E1183" s="18"/>
      <c r="F1183" s="18"/>
      <c r="G1183" s="18">
        <v>31.04</v>
      </c>
    </row>
    <row r="1184" spans="1:10">
      <c r="B1184" s="2">
        <v>2500</v>
      </c>
      <c r="C1184" s="2" t="s">
        <v>1090</v>
      </c>
      <c r="D1184" s="18">
        <v>113.47</v>
      </c>
      <c r="E1184" s="18"/>
      <c r="F1184" s="18"/>
      <c r="G1184" s="18">
        <v>33.78</v>
      </c>
    </row>
    <row r="1185" spans="1:8">
      <c r="B1185" s="2">
        <v>2500</v>
      </c>
      <c r="C1185" s="2" t="s">
        <v>1091</v>
      </c>
      <c r="D1185" s="18">
        <v>83.41</v>
      </c>
      <c r="E1185" s="18"/>
      <c r="F1185" s="18"/>
      <c r="G1185" s="18">
        <v>44.76</v>
      </c>
    </row>
    <row r="1186" spans="1:8">
      <c r="B1186" s="2">
        <v>2500</v>
      </c>
      <c r="C1186" s="2" t="s">
        <v>1092</v>
      </c>
      <c r="D1186" s="18">
        <v>118.21</v>
      </c>
      <c r="E1186" s="18"/>
      <c r="F1186" s="18"/>
      <c r="G1186" s="18">
        <v>27.36</v>
      </c>
    </row>
    <row r="1187" spans="1:8">
      <c r="B1187" s="2">
        <v>2500</v>
      </c>
      <c r="C1187" s="2" t="s">
        <v>1093</v>
      </c>
      <c r="D1187" s="18">
        <v>115.32</v>
      </c>
      <c r="E1187" s="18"/>
      <c r="F1187" s="18"/>
      <c r="G1187" s="18">
        <v>26.77</v>
      </c>
    </row>
    <row r="1188" spans="1:8">
      <c r="B1188" s="2">
        <v>2500</v>
      </c>
      <c r="C1188" s="2" t="s">
        <v>1094</v>
      </c>
      <c r="D1188" s="18">
        <v>41.42</v>
      </c>
      <c r="E1188" s="18"/>
      <c r="F1188" s="18"/>
      <c r="G1188" s="18">
        <v>21.48</v>
      </c>
    </row>
    <row r="1189" spans="1:8">
      <c r="B1189" s="2">
        <v>2500</v>
      </c>
      <c r="C1189" s="2" t="s">
        <v>1095</v>
      </c>
      <c r="D1189" s="18">
        <v>44.17</v>
      </c>
      <c r="E1189" s="18"/>
      <c r="F1189" s="18"/>
      <c r="G1189" s="18">
        <v>21.05</v>
      </c>
    </row>
    <row r="1190" spans="1:8">
      <c r="B1190" s="2">
        <v>2500</v>
      </c>
      <c r="C1190" s="2" t="s">
        <v>1096</v>
      </c>
      <c r="D1190" s="18">
        <v>39.46</v>
      </c>
      <c r="E1190" s="18"/>
      <c r="F1190" s="18"/>
      <c r="G1190" s="18">
        <v>20.07</v>
      </c>
    </row>
    <row r="1191" spans="1:8">
      <c r="B1191" s="2">
        <v>2500</v>
      </c>
      <c r="C1191" s="2" t="s">
        <v>1097</v>
      </c>
      <c r="D1191" s="18">
        <v>40.86</v>
      </c>
      <c r="E1191" s="18"/>
      <c r="F1191" s="18"/>
      <c r="G1191" s="18">
        <v>19.57</v>
      </c>
    </row>
    <row r="1192" spans="1:8">
      <c r="B1192" s="2">
        <v>2500</v>
      </c>
      <c r="C1192" s="2" t="s">
        <v>1098</v>
      </c>
      <c r="D1192" s="18">
        <v>53.38</v>
      </c>
      <c r="E1192" s="18"/>
      <c r="F1192" s="18"/>
      <c r="G1192" s="18">
        <v>34.11</v>
      </c>
    </row>
    <row r="1193" spans="1:8">
      <c r="B1193" s="2">
        <v>2500</v>
      </c>
      <c r="C1193" s="2" t="s">
        <v>1099</v>
      </c>
      <c r="D1193" s="18">
        <v>61.54</v>
      </c>
      <c r="E1193" s="18"/>
      <c r="F1193" s="18"/>
      <c r="G1193" s="18">
        <v>26.69</v>
      </c>
    </row>
    <row r="1194" spans="1:8">
      <c r="B1194" s="2">
        <v>2500</v>
      </c>
      <c r="C1194" s="2" t="s">
        <v>1100</v>
      </c>
      <c r="D1194" s="18">
        <v>39.19</v>
      </c>
      <c r="E1194" s="18"/>
      <c r="F1194" s="18"/>
      <c r="G1194" s="18">
        <v>50.27</v>
      </c>
    </row>
    <row r="1195" spans="1:8">
      <c r="C1195" s="22" t="s">
        <v>26</v>
      </c>
      <c r="D1195" s="23">
        <f>MIN(D1174:D1194)</f>
        <v>39.19</v>
      </c>
      <c r="E1195" s="23"/>
      <c r="F1195" s="23"/>
      <c r="G1195" s="23">
        <f>MIN(G1174:G1194)</f>
        <v>12.9</v>
      </c>
    </row>
    <row r="1196" spans="1:8">
      <c r="C1196" s="22" t="s">
        <v>27</v>
      </c>
      <c r="D1196" s="23">
        <f>MAX(D1174:D1194)</f>
        <v>133.19999999999999</v>
      </c>
      <c r="E1196" s="23"/>
      <c r="F1196" s="23"/>
      <c r="G1196" s="23">
        <f>MAX(G1174:G1194)</f>
        <v>50.27</v>
      </c>
    </row>
    <row r="1197" spans="1:8" s="27" customFormat="1">
      <c r="A1197" s="13"/>
      <c r="B1197" s="13"/>
      <c r="C1197" s="22" t="s">
        <v>28</v>
      </c>
      <c r="D1197" s="23">
        <f>AVERAGE(D1174:D1194)</f>
        <v>70.548571428571435</v>
      </c>
      <c r="E1197" s="23"/>
      <c r="F1197" s="23"/>
      <c r="G1197" s="23">
        <f>AVERAGE(G1174:G1194)</f>
        <v>27.540476190476191</v>
      </c>
      <c r="H1197" s="15"/>
    </row>
    <row r="1198" spans="1:8">
      <c r="E1198" s="18"/>
    </row>
    <row r="1199" spans="1:8">
      <c r="A1199" s="2" t="s">
        <v>1101</v>
      </c>
      <c r="B1199" s="2">
        <v>2550</v>
      </c>
      <c r="C1199" s="2" t="s">
        <v>1102</v>
      </c>
      <c r="D1199" s="18">
        <v>138.4</v>
      </c>
      <c r="E1199" s="18">
        <v>1.5</v>
      </c>
      <c r="F1199" s="18">
        <f>D1199/E1199</f>
        <v>92.266666666666666</v>
      </c>
      <c r="G1199" s="18">
        <v>10</v>
      </c>
      <c r="H1199" s="4" t="s">
        <v>1103</v>
      </c>
    </row>
    <row r="1200" spans="1:8">
      <c r="B1200" s="2">
        <v>2550</v>
      </c>
      <c r="C1200" s="2" t="s">
        <v>1104</v>
      </c>
      <c r="D1200" s="18">
        <v>148.4</v>
      </c>
      <c r="E1200" s="18">
        <v>1.4</v>
      </c>
      <c r="F1200" s="18">
        <f>D1200/E1200</f>
        <v>106.00000000000001</v>
      </c>
      <c r="G1200" s="18">
        <v>13</v>
      </c>
    </row>
    <row r="1201" spans="1:10">
      <c r="B1201" s="2">
        <v>2550</v>
      </c>
      <c r="C1201" s="2" t="s">
        <v>1105</v>
      </c>
      <c r="D1201" s="18">
        <v>158.9</v>
      </c>
      <c r="E1201" s="18">
        <v>4.9000000000000004</v>
      </c>
      <c r="F1201" s="18">
        <f>D1201/E1201</f>
        <v>32.428571428571431</v>
      </c>
      <c r="G1201" s="18">
        <v>11</v>
      </c>
    </row>
    <row r="1202" spans="1:10">
      <c r="B1202" s="2">
        <v>2550</v>
      </c>
      <c r="C1202" s="2" t="s">
        <v>1106</v>
      </c>
      <c r="D1202" s="18">
        <v>72.34</v>
      </c>
      <c r="E1202" s="18">
        <v>2.5</v>
      </c>
      <c r="F1202" s="18">
        <f>D1202/E1202</f>
        <v>28.936</v>
      </c>
      <c r="G1202" s="18">
        <v>5.6</v>
      </c>
    </row>
    <row r="1203" spans="1:10">
      <c r="C1203" s="22" t="s">
        <v>26</v>
      </c>
      <c r="D1203" s="23">
        <f>MIN(D1199:D1202)</f>
        <v>72.34</v>
      </c>
      <c r="E1203" s="23">
        <f>MIN(E1199:E1202)</f>
        <v>1.4</v>
      </c>
      <c r="F1203" s="23">
        <f>MIN(F1199:F1202)</f>
        <v>28.936</v>
      </c>
      <c r="G1203" s="23">
        <f>MIN(G1199:G1202)</f>
        <v>5.6</v>
      </c>
    </row>
    <row r="1204" spans="1:10" s="167" customFormat="1">
      <c r="A1204" s="163"/>
      <c r="B1204" s="163"/>
      <c r="C1204" s="163" t="s">
        <v>27</v>
      </c>
      <c r="D1204" s="164">
        <f>MAX(D1199:D1202)</f>
        <v>158.9</v>
      </c>
      <c r="E1204" s="165">
        <f>MAX(E1199:E1202)</f>
        <v>4.9000000000000004</v>
      </c>
      <c r="F1204" s="164">
        <f>MAX(F1199:F1202)</f>
        <v>106.00000000000001</v>
      </c>
      <c r="G1204" s="164">
        <f>MAX(G1199:G1202)</f>
        <v>13</v>
      </c>
      <c r="H1204" s="166"/>
    </row>
    <row r="1205" spans="1:10" s="27" customFormat="1">
      <c r="A1205" s="13"/>
      <c r="B1205" s="13"/>
      <c r="C1205" s="22" t="s">
        <v>28</v>
      </c>
      <c r="D1205" s="23">
        <f>AVERAGE(D1199:D1202)</f>
        <v>129.51000000000002</v>
      </c>
      <c r="E1205" s="23">
        <f>AVERAGE(E1199:E1202)</f>
        <v>2.5750000000000002</v>
      </c>
      <c r="F1205" s="23">
        <f>AVERAGE(F1199:F1202)</f>
        <v>64.907809523809519</v>
      </c>
      <c r="G1205" s="23">
        <f>AVERAGE(G1199:G1202)</f>
        <v>9.9</v>
      </c>
      <c r="H1205" s="15"/>
    </row>
    <row r="1206" spans="1:10">
      <c r="D1206" s="18"/>
      <c r="E1206" s="18"/>
      <c r="F1206" s="18"/>
      <c r="G1206" s="18"/>
    </row>
    <row r="1207" spans="1:10">
      <c r="A1207" s="2" t="s">
        <v>1107</v>
      </c>
      <c r="B1207" s="2">
        <v>2695</v>
      </c>
      <c r="C1207" s="2" t="s">
        <v>1108</v>
      </c>
      <c r="D1207" s="18">
        <v>16.420000000000002</v>
      </c>
      <c r="E1207" s="18"/>
      <c r="F1207" s="18"/>
      <c r="G1207" s="18">
        <v>5.4390000000000001</v>
      </c>
      <c r="H1207" s="4" t="s">
        <v>1109</v>
      </c>
      <c r="I1207" s="2"/>
      <c r="J1207" s="18"/>
    </row>
    <row r="1208" spans="1:10">
      <c r="B1208" s="2">
        <v>2695</v>
      </c>
      <c r="C1208" s="2" t="s">
        <v>1110</v>
      </c>
      <c r="D1208" s="18">
        <v>23.74</v>
      </c>
      <c r="E1208" s="18"/>
      <c r="F1208" s="18"/>
      <c r="G1208" s="18">
        <v>6.024</v>
      </c>
      <c r="I1208" s="2"/>
      <c r="J1208" s="18"/>
    </row>
    <row r="1209" spans="1:10">
      <c r="B1209" s="2">
        <v>2695</v>
      </c>
      <c r="C1209" s="2" t="s">
        <v>1111</v>
      </c>
      <c r="D1209" s="18">
        <v>39.07</v>
      </c>
      <c r="E1209" s="18"/>
      <c r="F1209" s="18"/>
      <c r="G1209" s="18">
        <v>15.12</v>
      </c>
      <c r="I1209" s="2"/>
      <c r="J1209" s="18"/>
    </row>
    <row r="1210" spans="1:10">
      <c r="B1210" s="2">
        <v>2695</v>
      </c>
      <c r="C1210" s="2" t="s">
        <v>1112</v>
      </c>
      <c r="D1210" s="18">
        <v>18.96</v>
      </c>
      <c r="E1210" s="18"/>
      <c r="F1210" s="18"/>
      <c r="G1210" s="18">
        <v>12.8</v>
      </c>
      <c r="I1210" s="2"/>
      <c r="J1210" s="18"/>
    </row>
    <row r="1211" spans="1:10">
      <c r="C1211" s="22" t="s">
        <v>26</v>
      </c>
      <c r="D1211" s="23">
        <f>MIN(D1207:D1210)</f>
        <v>16.420000000000002</v>
      </c>
      <c r="E1211" s="23"/>
      <c r="F1211" s="23"/>
      <c r="G1211" s="23">
        <f>MIN(G1207:G1210)</f>
        <v>5.4390000000000001</v>
      </c>
      <c r="I1211" s="2"/>
      <c r="J1211" s="18"/>
    </row>
    <row r="1212" spans="1:10">
      <c r="C1212" s="22" t="s">
        <v>27</v>
      </c>
      <c r="D1212" s="23">
        <f>MAX(D1207:D1210)</f>
        <v>39.07</v>
      </c>
      <c r="E1212" s="23"/>
      <c r="F1212" s="23"/>
      <c r="G1212" s="23">
        <f>MAX(G1207:G1210)</f>
        <v>15.12</v>
      </c>
      <c r="I1212" s="2"/>
      <c r="J1212" s="18"/>
    </row>
    <row r="1213" spans="1:10" s="27" customFormat="1">
      <c r="A1213" s="13"/>
      <c r="B1213" s="13"/>
      <c r="C1213" s="22" t="s">
        <v>28</v>
      </c>
      <c r="D1213" s="23">
        <f>AVERAGE(D1207:D1210)</f>
        <v>24.547499999999999</v>
      </c>
      <c r="E1213" s="23"/>
      <c r="F1213" s="23"/>
      <c r="G1213" s="23">
        <f>AVERAGE(G1207:G1210)</f>
        <v>9.8457499999999989</v>
      </c>
      <c r="H1213" s="15"/>
    </row>
    <row r="1215" spans="1:10">
      <c r="A1215" s="2" t="s">
        <v>1113</v>
      </c>
      <c r="B1215" s="2">
        <v>2700</v>
      </c>
      <c r="C1215" s="2" t="s">
        <v>1114</v>
      </c>
      <c r="D1215" s="18">
        <v>668.4</v>
      </c>
      <c r="E1215" s="18"/>
      <c r="F1215" s="18"/>
      <c r="G1215" s="18">
        <v>27.3</v>
      </c>
      <c r="H1215" s="4" t="s">
        <v>1115</v>
      </c>
      <c r="I1215" s="2"/>
      <c r="J1215" s="18"/>
    </row>
    <row r="1216" spans="1:10">
      <c r="B1216" s="2">
        <v>2700</v>
      </c>
      <c r="C1216" s="2" t="s">
        <v>1116</v>
      </c>
      <c r="D1216" s="18">
        <v>289.60000000000002</v>
      </c>
      <c r="E1216" s="18"/>
      <c r="F1216" s="18"/>
      <c r="G1216" s="18">
        <v>14.3</v>
      </c>
      <c r="I1216" s="2"/>
      <c r="J1216" s="18"/>
    </row>
    <row r="1217" spans="1:10">
      <c r="B1217" s="2">
        <v>2700</v>
      </c>
      <c r="C1217" s="2" t="s">
        <v>1117</v>
      </c>
      <c r="D1217" s="18">
        <v>82.25</v>
      </c>
      <c r="E1217" s="18"/>
      <c r="F1217" s="18"/>
      <c r="G1217" s="18">
        <v>7.1</v>
      </c>
      <c r="I1217" s="2"/>
      <c r="J1217" s="18"/>
    </row>
    <row r="1218" spans="1:10">
      <c r="C1218" s="22" t="s">
        <v>26</v>
      </c>
      <c r="D1218" s="23">
        <f>MIN(D1215:D1217)</f>
        <v>82.25</v>
      </c>
      <c r="E1218" s="23"/>
      <c r="F1218" s="23"/>
      <c r="G1218" s="23">
        <f>MIN(G1215:G1217)</f>
        <v>7.1</v>
      </c>
      <c r="I1218" s="2"/>
      <c r="J1218" s="18"/>
    </row>
    <row r="1219" spans="1:10">
      <c r="C1219" s="22" t="s">
        <v>27</v>
      </c>
      <c r="D1219" s="23">
        <f>MAX(D1215:D1217)</f>
        <v>668.4</v>
      </c>
      <c r="E1219" s="23"/>
      <c r="F1219" s="23"/>
      <c r="G1219" s="23">
        <f>MAX(G1215:G1217)</f>
        <v>27.3</v>
      </c>
      <c r="I1219" s="2"/>
      <c r="J1219" s="18"/>
    </row>
    <row r="1220" spans="1:10" s="27" customFormat="1">
      <c r="A1220" s="13"/>
      <c r="B1220" s="13"/>
      <c r="C1220" s="22" t="s">
        <v>28</v>
      </c>
      <c r="D1220" s="23">
        <f>AVERAGE(D1215:D1217)</f>
        <v>346.75</v>
      </c>
      <c r="E1220" s="23"/>
      <c r="F1220" s="23"/>
      <c r="G1220" s="23">
        <f>AVERAGE(G1215:G1217)</f>
        <v>16.233333333333334</v>
      </c>
      <c r="H1220" s="15"/>
      <c r="I1220" s="2"/>
      <c r="J1220" s="18"/>
    </row>
    <row r="1221" spans="1:10">
      <c r="I1221" s="2"/>
      <c r="J1221" s="18"/>
    </row>
    <row r="1224" spans="1:10">
      <c r="A1224" s="4" t="s">
        <v>1118</v>
      </c>
    </row>
    <row r="1225" spans="1:10">
      <c r="A1225" s="4" t="s">
        <v>1119</v>
      </c>
    </row>
    <row r="1226" spans="1:10">
      <c r="A1226" s="4" t="s">
        <v>1120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0"/>
  <sheetViews>
    <sheetView zoomScaleNormal="100" workbookViewId="0">
      <pane ySplit="4" topLeftCell="A5" activePane="bottomLeft" state="frozen"/>
      <selection pane="bottomLeft" activeCell="A10" sqref="A10"/>
    </sheetView>
  </sheetViews>
  <sheetFormatPr defaultColWidth="8.88671875" defaultRowHeight="12"/>
  <cols>
    <col min="1" max="1" width="43.44140625" style="325" customWidth="1"/>
    <col min="2" max="2" width="19.109375" style="312" customWidth="1"/>
    <col min="3" max="3" width="5.44140625" style="312" customWidth="1"/>
    <col min="4" max="4" width="9.88671875" style="312" customWidth="1"/>
    <col min="5" max="5" width="9.33203125" style="312" customWidth="1"/>
    <col min="6" max="6" width="10.88671875" style="312" customWidth="1"/>
    <col min="7" max="7" width="4.33203125" style="312" customWidth="1"/>
    <col min="8" max="8" width="10.33203125" style="312" customWidth="1"/>
    <col min="9" max="9" width="7.6640625" style="312" customWidth="1"/>
    <col min="10" max="10" width="13.6640625" style="312" customWidth="1"/>
    <col min="11" max="11" width="4.6640625" style="312" customWidth="1"/>
    <col min="12" max="12" width="8.88671875" style="2"/>
    <col min="13" max="13" width="19.33203125" style="172" customWidth="1"/>
    <col min="14" max="14" width="21.44140625" style="5" customWidth="1"/>
    <col min="15" max="16384" width="8.88671875" style="5"/>
  </cols>
  <sheetData>
    <row r="1" spans="1:14" ht="16.2">
      <c r="A1" s="433" t="s">
        <v>1485</v>
      </c>
      <c r="B1" s="434"/>
      <c r="C1" s="434"/>
      <c r="D1" s="434"/>
      <c r="E1" s="434"/>
      <c r="F1" s="434"/>
      <c r="G1" s="434"/>
      <c r="H1" s="434"/>
      <c r="I1" s="434"/>
      <c r="J1" s="435"/>
      <c r="K1" s="436"/>
      <c r="L1" s="436"/>
      <c r="M1" s="436"/>
      <c r="N1" s="436"/>
    </row>
    <row r="2" spans="1:14" ht="14.4">
      <c r="A2" s="168"/>
      <c r="B2" s="169"/>
      <c r="C2" s="169"/>
      <c r="D2" s="169"/>
      <c r="E2" s="169"/>
      <c r="F2" s="169"/>
      <c r="G2" s="169"/>
      <c r="H2" s="169"/>
      <c r="I2" s="169"/>
      <c r="J2" s="170"/>
      <c r="K2" s="171"/>
    </row>
    <row r="3" spans="1:14" ht="12" customHeight="1">
      <c r="A3" s="173" t="s">
        <v>0</v>
      </c>
      <c r="B3" s="174" t="s">
        <v>1121</v>
      </c>
      <c r="C3" s="174" t="s">
        <v>1122</v>
      </c>
      <c r="D3" s="174" t="s">
        <v>1123</v>
      </c>
      <c r="E3" s="174" t="s">
        <v>1124</v>
      </c>
      <c r="F3" s="174" t="s">
        <v>1125</v>
      </c>
      <c r="G3" s="174" t="s">
        <v>3</v>
      </c>
      <c r="H3" s="174" t="s">
        <v>1126</v>
      </c>
      <c r="I3" s="174" t="s">
        <v>1127</v>
      </c>
      <c r="J3" s="174" t="s">
        <v>1128</v>
      </c>
      <c r="K3" s="174" t="s">
        <v>6</v>
      </c>
      <c r="L3" s="175" t="s">
        <v>1129</v>
      </c>
      <c r="M3" s="176" t="s">
        <v>7</v>
      </c>
      <c r="N3" s="174" t="s">
        <v>1130</v>
      </c>
    </row>
    <row r="4" spans="1:14" ht="12" customHeight="1">
      <c r="A4" s="177"/>
      <c r="B4" s="178" t="s">
        <v>1131</v>
      </c>
      <c r="C4" s="178"/>
      <c r="D4" s="178" t="s">
        <v>1132</v>
      </c>
      <c r="E4" s="178" t="s">
        <v>1131</v>
      </c>
      <c r="F4" s="178" t="s">
        <v>1133</v>
      </c>
      <c r="G4" s="178" t="s">
        <v>1134</v>
      </c>
      <c r="H4" s="178" t="s">
        <v>9</v>
      </c>
      <c r="I4" s="178" t="s">
        <v>1134</v>
      </c>
      <c r="J4" s="178" t="s">
        <v>1135</v>
      </c>
      <c r="K4" s="178" t="s">
        <v>1134</v>
      </c>
      <c r="L4" s="179" t="s">
        <v>12</v>
      </c>
      <c r="M4" s="180"/>
      <c r="N4" s="178" t="s">
        <v>1136</v>
      </c>
    </row>
    <row r="5" spans="1:14" ht="12" customHeight="1">
      <c r="A5" s="173"/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6"/>
      <c r="M5" s="182"/>
      <c r="N5" s="181"/>
    </row>
    <row r="6" spans="1:14" ht="12" customHeight="1">
      <c r="A6" s="183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5"/>
      <c r="M6" s="186"/>
      <c r="N6" s="184"/>
    </row>
    <row r="7" spans="1:14" ht="12" customHeight="1">
      <c r="A7" s="187" t="s">
        <v>1137</v>
      </c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9"/>
      <c r="M7" s="190"/>
      <c r="N7" s="188"/>
    </row>
    <row r="8" spans="1:14" ht="12" customHeight="1">
      <c r="A8" s="191" t="s">
        <v>13</v>
      </c>
      <c r="B8" s="192"/>
      <c r="C8" s="192"/>
      <c r="D8" s="192"/>
      <c r="E8" s="192">
        <v>0</v>
      </c>
      <c r="F8" s="192"/>
      <c r="G8" s="192">
        <v>11</v>
      </c>
      <c r="H8" s="193">
        <v>135.9</v>
      </c>
      <c r="I8" s="192">
        <v>11</v>
      </c>
      <c r="J8" s="193">
        <v>18.399999999999999</v>
      </c>
      <c r="K8" s="194">
        <f>G8</f>
        <v>11</v>
      </c>
      <c r="L8" s="193">
        <v>56</v>
      </c>
      <c r="M8" s="195" t="s">
        <v>1138</v>
      </c>
      <c r="N8" s="196"/>
    </row>
    <row r="9" spans="1:14" ht="12" customHeight="1">
      <c r="A9" s="191" t="s">
        <v>29</v>
      </c>
      <c r="B9" s="192"/>
      <c r="C9" s="192"/>
      <c r="D9" s="192"/>
      <c r="E9" s="192">
        <v>0</v>
      </c>
      <c r="F9" s="192"/>
      <c r="G9" s="192">
        <v>17</v>
      </c>
      <c r="H9" s="193">
        <v>28.3</v>
      </c>
      <c r="I9" s="192">
        <v>15</v>
      </c>
      <c r="J9" s="193">
        <v>12.1</v>
      </c>
      <c r="K9" s="194">
        <f>G9</f>
        <v>17</v>
      </c>
      <c r="L9" s="193">
        <v>4</v>
      </c>
      <c r="M9" s="195" t="s">
        <v>1139</v>
      </c>
      <c r="N9" s="197"/>
    </row>
    <row r="10" spans="1:14" ht="12" customHeight="1">
      <c r="A10" s="191" t="s">
        <v>1140</v>
      </c>
      <c r="B10" s="192"/>
      <c r="C10" s="192"/>
      <c r="D10" s="192"/>
      <c r="E10" s="192">
        <v>0</v>
      </c>
      <c r="F10" s="192"/>
      <c r="G10" s="192">
        <v>23</v>
      </c>
      <c r="H10" s="193">
        <v>56.6</v>
      </c>
      <c r="I10" s="192"/>
      <c r="J10" s="193"/>
      <c r="K10" s="194"/>
      <c r="L10" s="193"/>
      <c r="M10" s="195" t="s">
        <v>1141</v>
      </c>
      <c r="N10" s="197"/>
    </row>
    <row r="11" spans="1:14" ht="12" customHeight="1">
      <c r="A11" s="191" t="s">
        <v>1142</v>
      </c>
      <c r="B11" s="192"/>
      <c r="C11" s="192"/>
      <c r="D11" s="192"/>
      <c r="E11" s="192">
        <v>0</v>
      </c>
      <c r="F11" s="192"/>
      <c r="G11" s="192">
        <v>76</v>
      </c>
      <c r="H11" s="193">
        <v>53.4</v>
      </c>
      <c r="I11" s="192">
        <v>5</v>
      </c>
      <c r="J11" s="193">
        <v>5.2</v>
      </c>
      <c r="K11" s="194">
        <v>5</v>
      </c>
      <c r="L11" s="193">
        <v>26</v>
      </c>
      <c r="M11" s="195" t="s">
        <v>1143</v>
      </c>
      <c r="N11" s="197"/>
    </row>
    <row r="12" spans="1:14" s="208" customFormat="1" ht="12" customHeight="1">
      <c r="A12" s="198" t="s">
        <v>1412</v>
      </c>
      <c r="B12" s="199"/>
      <c r="C12" s="200"/>
      <c r="D12" s="201"/>
      <c r="E12" s="201"/>
      <c r="F12" s="201">
        <v>1.05</v>
      </c>
      <c r="G12" s="202"/>
      <c r="H12" s="203">
        <f>AVERAGE(H8:H11)</f>
        <v>68.55</v>
      </c>
      <c r="I12" s="204"/>
      <c r="J12" s="203">
        <f>AVERAGE(J8:J11)</f>
        <v>11.9</v>
      </c>
      <c r="K12" s="204"/>
      <c r="L12" s="205"/>
      <c r="M12" s="206"/>
      <c r="N12" s="207"/>
    </row>
    <row r="13" spans="1:14" s="208" customFormat="1" ht="12" customHeight="1">
      <c r="A13" s="209" t="s">
        <v>1144</v>
      </c>
      <c r="B13" s="199"/>
      <c r="C13" s="200"/>
      <c r="D13" s="201"/>
      <c r="E13" s="201"/>
      <c r="F13" s="201"/>
      <c r="G13" s="202"/>
      <c r="H13" s="210">
        <f>STDEV(H8:H11)</f>
        <v>46.649080019510222</v>
      </c>
      <c r="I13" s="210"/>
      <c r="J13" s="210">
        <f>STDEV(J8:J11)</f>
        <v>6.6022723360976174</v>
      </c>
      <c r="K13" s="203"/>
      <c r="L13" s="210"/>
      <c r="M13" s="206"/>
      <c r="N13" s="207"/>
    </row>
    <row r="14" spans="1:14" s="208" customFormat="1" ht="12" customHeight="1">
      <c r="A14" s="198"/>
      <c r="B14" s="199"/>
      <c r="C14" s="200"/>
      <c r="D14" s="201"/>
      <c r="E14" s="201"/>
      <c r="F14" s="201"/>
      <c r="G14" s="202"/>
      <c r="H14" s="211"/>
      <c r="I14" s="212"/>
      <c r="J14" s="212"/>
      <c r="K14" s="211"/>
      <c r="L14" s="213"/>
      <c r="M14" s="206"/>
      <c r="N14" s="207"/>
    </row>
    <row r="15" spans="1:14" s="208" customFormat="1" ht="12" customHeight="1">
      <c r="A15" s="214" t="s">
        <v>1145</v>
      </c>
      <c r="B15" s="199"/>
      <c r="C15" s="200"/>
      <c r="D15" s="201"/>
      <c r="E15" s="201"/>
      <c r="F15" s="201"/>
      <c r="G15" s="202"/>
      <c r="H15" s="211"/>
      <c r="I15" s="212"/>
      <c r="J15" s="211"/>
      <c r="K15" s="211"/>
      <c r="L15" s="213"/>
      <c r="M15" s="206"/>
      <c r="N15" s="207"/>
    </row>
    <row r="16" spans="1:14" ht="12" customHeight="1">
      <c r="A16" s="191" t="s">
        <v>154</v>
      </c>
      <c r="B16" s="192"/>
      <c r="C16" s="192"/>
      <c r="D16" s="192"/>
      <c r="E16" s="192" t="s">
        <v>1146</v>
      </c>
      <c r="F16" s="192"/>
      <c r="G16" s="192">
        <v>6</v>
      </c>
      <c r="H16" s="193">
        <v>44.9</v>
      </c>
      <c r="I16" s="192"/>
      <c r="J16" s="193"/>
      <c r="K16" s="194">
        <f>G16</f>
        <v>6</v>
      </c>
      <c r="L16" s="193">
        <v>15.5</v>
      </c>
      <c r="M16" s="195" t="s">
        <v>1147</v>
      </c>
      <c r="N16" s="197" t="s">
        <v>6</v>
      </c>
    </row>
    <row r="17" spans="1:14" ht="12" customHeight="1">
      <c r="A17" s="191" t="s">
        <v>154</v>
      </c>
      <c r="B17" s="192"/>
      <c r="C17" s="192"/>
      <c r="D17" s="192"/>
      <c r="E17" s="192" t="s">
        <v>1148</v>
      </c>
      <c r="F17" s="192"/>
      <c r="G17" s="192">
        <v>4</v>
      </c>
      <c r="H17" s="193">
        <v>71.7</v>
      </c>
      <c r="I17" s="192"/>
      <c r="J17" s="193"/>
      <c r="K17" s="194">
        <f>G17</f>
        <v>4</v>
      </c>
      <c r="L17" s="193">
        <v>43.5</v>
      </c>
      <c r="M17" s="195" t="s">
        <v>1147</v>
      </c>
      <c r="N17" s="197" t="s">
        <v>6</v>
      </c>
    </row>
    <row r="18" spans="1:14" ht="12" customHeight="1">
      <c r="A18" s="191" t="s">
        <v>154</v>
      </c>
      <c r="B18" s="192"/>
      <c r="C18" s="192"/>
      <c r="D18" s="192"/>
      <c r="E18" s="192" t="s">
        <v>1149</v>
      </c>
      <c r="F18" s="192"/>
      <c r="G18" s="192">
        <v>22</v>
      </c>
      <c r="H18" s="193">
        <v>168</v>
      </c>
      <c r="I18" s="192"/>
      <c r="J18" s="193"/>
      <c r="K18" s="194">
        <f>G18</f>
        <v>22</v>
      </c>
      <c r="L18" s="193">
        <v>71.099999999999994</v>
      </c>
      <c r="M18" s="195" t="s">
        <v>1147</v>
      </c>
      <c r="N18" s="197" t="s">
        <v>6</v>
      </c>
    </row>
    <row r="19" spans="1:14" ht="12" customHeight="1">
      <c r="A19" s="191" t="s">
        <v>154</v>
      </c>
      <c r="B19" s="192"/>
      <c r="C19" s="192"/>
      <c r="D19" s="192"/>
      <c r="E19" s="192" t="s">
        <v>1150</v>
      </c>
      <c r="F19" s="192"/>
      <c r="G19" s="192">
        <v>4</v>
      </c>
      <c r="H19" s="193">
        <v>75.599999999999994</v>
      </c>
      <c r="I19" s="192"/>
      <c r="J19" s="193"/>
      <c r="K19" s="194">
        <f>G19</f>
        <v>4</v>
      </c>
      <c r="L19" s="193">
        <v>27.6</v>
      </c>
      <c r="M19" s="195" t="s">
        <v>1147</v>
      </c>
      <c r="N19" s="197" t="s">
        <v>6</v>
      </c>
    </row>
    <row r="20" spans="1:14" ht="12" customHeight="1">
      <c r="A20" s="215" t="s">
        <v>154</v>
      </c>
      <c r="B20" s="192"/>
      <c r="C20" s="192"/>
      <c r="D20" s="192"/>
      <c r="E20" s="192" t="s">
        <v>1151</v>
      </c>
      <c r="F20" s="192"/>
      <c r="G20" s="192">
        <v>3</v>
      </c>
      <c r="H20" s="193">
        <v>68.400000000000006</v>
      </c>
      <c r="I20" s="192"/>
      <c r="J20" s="193"/>
      <c r="K20" s="194">
        <f>G20</f>
        <v>3</v>
      </c>
      <c r="L20" s="193">
        <v>15.8</v>
      </c>
      <c r="M20" s="195" t="s">
        <v>1147</v>
      </c>
      <c r="N20" s="197" t="s">
        <v>6</v>
      </c>
    </row>
    <row r="21" spans="1:14" s="40" customFormat="1" ht="12" customHeight="1">
      <c r="A21" s="437" t="s">
        <v>1411</v>
      </c>
      <c r="B21" s="216" t="s">
        <v>1152</v>
      </c>
      <c r="C21" s="216">
        <v>26</v>
      </c>
      <c r="D21" s="216" t="s">
        <v>1153</v>
      </c>
      <c r="E21" s="440">
        <v>56</v>
      </c>
      <c r="F21" s="440">
        <v>0.36</v>
      </c>
      <c r="G21" s="440">
        <v>28</v>
      </c>
      <c r="H21" s="443">
        <v>772.3</v>
      </c>
      <c r="I21" s="440"/>
      <c r="J21" s="443"/>
      <c r="K21" s="446">
        <v>28</v>
      </c>
      <c r="L21" s="443">
        <v>199.7</v>
      </c>
      <c r="M21" s="449" t="s">
        <v>1154</v>
      </c>
      <c r="N21" s="452" t="s">
        <v>1155</v>
      </c>
    </row>
    <row r="22" spans="1:14" s="40" customFormat="1" ht="12" customHeight="1">
      <c r="A22" s="438"/>
      <c r="B22" s="216" t="s">
        <v>1156</v>
      </c>
      <c r="C22" s="216">
        <v>18</v>
      </c>
      <c r="D22" s="216" t="s">
        <v>1157</v>
      </c>
      <c r="E22" s="441"/>
      <c r="F22" s="441"/>
      <c r="G22" s="441"/>
      <c r="H22" s="444"/>
      <c r="I22" s="441"/>
      <c r="J22" s="444"/>
      <c r="K22" s="447"/>
      <c r="L22" s="444"/>
      <c r="M22" s="450"/>
      <c r="N22" s="453"/>
    </row>
    <row r="23" spans="1:14" s="40" customFormat="1" ht="12" customHeight="1">
      <c r="A23" s="439"/>
      <c r="B23" s="216" t="s">
        <v>1158</v>
      </c>
      <c r="C23" s="216">
        <v>5</v>
      </c>
      <c r="D23" s="216" t="s">
        <v>1159</v>
      </c>
      <c r="E23" s="442"/>
      <c r="F23" s="442"/>
      <c r="G23" s="442"/>
      <c r="H23" s="445"/>
      <c r="I23" s="442"/>
      <c r="J23" s="445"/>
      <c r="K23" s="448"/>
      <c r="L23" s="445"/>
      <c r="M23" s="451"/>
      <c r="N23" s="454"/>
    </row>
    <row r="24" spans="1:14" ht="12" customHeight="1">
      <c r="A24" s="217" t="s">
        <v>224</v>
      </c>
      <c r="B24" s="192"/>
      <c r="C24" s="192"/>
      <c r="D24" s="192"/>
      <c r="E24" s="192">
        <v>75</v>
      </c>
      <c r="F24" s="192"/>
      <c r="G24" s="192">
        <v>14</v>
      </c>
      <c r="H24" s="193">
        <v>255.3</v>
      </c>
      <c r="I24" s="192">
        <v>14</v>
      </c>
      <c r="J24" s="193">
        <v>16.3</v>
      </c>
      <c r="K24" s="194">
        <f>G24</f>
        <v>14</v>
      </c>
      <c r="L24" s="193">
        <v>218</v>
      </c>
      <c r="M24" s="195" t="s">
        <v>1160</v>
      </c>
      <c r="N24" s="197" t="s">
        <v>6</v>
      </c>
    </row>
    <row r="25" spans="1:14" s="47" customFormat="1" ht="12" customHeight="1">
      <c r="A25" s="218" t="s">
        <v>1161</v>
      </c>
      <c r="B25" s="219" t="s">
        <v>1162</v>
      </c>
      <c r="C25" s="219">
        <v>9.1999999999999993</v>
      </c>
      <c r="D25" s="219" t="s">
        <v>1163</v>
      </c>
      <c r="E25" s="219">
        <v>95</v>
      </c>
      <c r="F25" s="219">
        <v>0.33</v>
      </c>
      <c r="G25" s="219">
        <v>153</v>
      </c>
      <c r="H25" s="220">
        <v>836.7</v>
      </c>
      <c r="I25" s="219">
        <v>4</v>
      </c>
      <c r="J25" s="220">
        <v>120.4</v>
      </c>
      <c r="K25" s="221">
        <f>G25</f>
        <v>153</v>
      </c>
      <c r="L25" s="220">
        <v>77.400000000000006</v>
      </c>
      <c r="M25" s="222" t="s">
        <v>1164</v>
      </c>
      <c r="N25" s="223" t="s">
        <v>6</v>
      </c>
    </row>
    <row r="26" spans="1:14" s="106" customFormat="1" ht="12" customHeight="1">
      <c r="A26" s="224" t="s">
        <v>1165</v>
      </c>
      <c r="B26" s="225" t="s">
        <v>1166</v>
      </c>
      <c r="C26" s="226">
        <v>0.1</v>
      </c>
      <c r="D26" s="192" t="s">
        <v>1167</v>
      </c>
      <c r="E26" s="225">
        <v>110</v>
      </c>
      <c r="F26" s="225">
        <v>0.68</v>
      </c>
      <c r="G26" s="225"/>
      <c r="H26" s="226"/>
      <c r="I26" s="225"/>
      <c r="J26" s="226"/>
      <c r="K26" s="226"/>
      <c r="L26" s="226"/>
      <c r="M26" s="227" t="s">
        <v>1168</v>
      </c>
      <c r="N26" s="228" t="s">
        <v>1169</v>
      </c>
    </row>
    <row r="27" spans="1:14" s="47" customFormat="1" ht="12" customHeight="1">
      <c r="A27" s="218" t="s">
        <v>1170</v>
      </c>
      <c r="B27" s="219" t="s">
        <v>1171</v>
      </c>
      <c r="C27" s="221">
        <v>190</v>
      </c>
      <c r="D27" s="219" t="s">
        <v>1172</v>
      </c>
      <c r="E27" s="219">
        <v>120</v>
      </c>
      <c r="F27" s="219">
        <v>0.19</v>
      </c>
      <c r="G27" s="219">
        <v>31</v>
      </c>
      <c r="H27" s="220">
        <v>707.9</v>
      </c>
      <c r="I27" s="219">
        <v>31</v>
      </c>
      <c r="J27" s="220">
        <v>292.60000000000002</v>
      </c>
      <c r="K27" s="221">
        <f>G27</f>
        <v>31</v>
      </c>
      <c r="L27" s="220">
        <v>83.2</v>
      </c>
      <c r="M27" s="222" t="s">
        <v>1173</v>
      </c>
      <c r="N27" s="223" t="s">
        <v>6</v>
      </c>
    </row>
    <row r="28" spans="1:14" s="106" customFormat="1" ht="12" customHeight="1">
      <c r="A28" s="407" t="s">
        <v>402</v>
      </c>
      <c r="B28" s="192" t="s">
        <v>1174</v>
      </c>
      <c r="C28" s="229">
        <v>0.55000000000000004</v>
      </c>
      <c r="D28" s="192" t="s">
        <v>1175</v>
      </c>
      <c r="E28" s="355">
        <v>150</v>
      </c>
      <c r="F28" s="355">
        <v>0.51</v>
      </c>
      <c r="G28" s="355">
        <v>32</v>
      </c>
      <c r="H28" s="366">
        <v>445.1</v>
      </c>
      <c r="I28" s="355">
        <v>32</v>
      </c>
      <c r="J28" s="366">
        <v>37.9</v>
      </c>
      <c r="K28" s="414">
        <v>32</v>
      </c>
      <c r="L28" s="366">
        <v>305.39999999999998</v>
      </c>
      <c r="M28" s="368" t="s">
        <v>404</v>
      </c>
      <c r="N28" s="426" t="s">
        <v>1176</v>
      </c>
    </row>
    <row r="29" spans="1:14" s="106" customFormat="1" ht="12" customHeight="1">
      <c r="A29" s="423"/>
      <c r="B29" s="192" t="s">
        <v>1177</v>
      </c>
      <c r="C29" s="226">
        <v>2</v>
      </c>
      <c r="D29" s="192" t="s">
        <v>1178</v>
      </c>
      <c r="E29" s="356"/>
      <c r="F29" s="356"/>
      <c r="G29" s="356"/>
      <c r="H29" s="415"/>
      <c r="I29" s="356"/>
      <c r="J29" s="415"/>
      <c r="K29" s="429"/>
      <c r="L29" s="415"/>
      <c r="M29" s="431"/>
      <c r="N29" s="427"/>
    </row>
    <row r="30" spans="1:14" s="106" customFormat="1" ht="12" customHeight="1">
      <c r="A30" s="423"/>
      <c r="B30" s="192" t="s">
        <v>1179</v>
      </c>
      <c r="C30" s="226">
        <v>2.5</v>
      </c>
      <c r="D30" s="192" t="s">
        <v>1180</v>
      </c>
      <c r="E30" s="356"/>
      <c r="F30" s="356"/>
      <c r="G30" s="356"/>
      <c r="H30" s="415"/>
      <c r="I30" s="356"/>
      <c r="J30" s="415"/>
      <c r="K30" s="429"/>
      <c r="L30" s="415"/>
      <c r="M30" s="431"/>
      <c r="N30" s="427"/>
    </row>
    <row r="31" spans="1:14" s="106" customFormat="1" ht="12" customHeight="1">
      <c r="A31" s="423"/>
      <c r="B31" s="192" t="s">
        <v>1181</v>
      </c>
      <c r="C31" s="226">
        <v>2.2000000000000002</v>
      </c>
      <c r="D31" s="192" t="s">
        <v>1182</v>
      </c>
      <c r="E31" s="356"/>
      <c r="F31" s="356"/>
      <c r="G31" s="356"/>
      <c r="H31" s="415"/>
      <c r="I31" s="356"/>
      <c r="J31" s="415"/>
      <c r="K31" s="429"/>
      <c r="L31" s="415"/>
      <c r="M31" s="431"/>
      <c r="N31" s="427"/>
    </row>
    <row r="32" spans="1:14" s="106" customFormat="1" ht="12" customHeight="1">
      <c r="A32" s="423"/>
      <c r="B32" s="192" t="s">
        <v>1183</v>
      </c>
      <c r="C32" s="226">
        <v>1.3</v>
      </c>
      <c r="D32" s="192" t="s">
        <v>1184</v>
      </c>
      <c r="E32" s="356"/>
      <c r="F32" s="356"/>
      <c r="G32" s="356"/>
      <c r="H32" s="415"/>
      <c r="I32" s="356"/>
      <c r="J32" s="415"/>
      <c r="K32" s="429"/>
      <c r="L32" s="415"/>
      <c r="M32" s="431"/>
      <c r="N32" s="427"/>
    </row>
    <row r="33" spans="1:14" s="106" customFormat="1" ht="12" customHeight="1">
      <c r="A33" s="424"/>
      <c r="B33" s="192" t="s">
        <v>1185</v>
      </c>
      <c r="C33" s="229">
        <v>0.32</v>
      </c>
      <c r="D33" s="192" t="s">
        <v>1186</v>
      </c>
      <c r="E33" s="357"/>
      <c r="F33" s="357"/>
      <c r="G33" s="357"/>
      <c r="H33" s="425"/>
      <c r="I33" s="357"/>
      <c r="J33" s="425"/>
      <c r="K33" s="430"/>
      <c r="L33" s="425"/>
      <c r="M33" s="432"/>
      <c r="N33" s="428"/>
    </row>
    <row r="34" spans="1:14" ht="12" customHeight="1">
      <c r="A34" s="329" t="s">
        <v>1187</v>
      </c>
      <c r="B34" s="192" t="s">
        <v>1188</v>
      </c>
      <c r="C34" s="194">
        <v>11</v>
      </c>
      <c r="D34" s="192" t="s">
        <v>1189</v>
      </c>
      <c r="E34" s="331">
        <v>155</v>
      </c>
      <c r="F34" s="331">
        <v>0.56000000000000005</v>
      </c>
      <c r="G34" s="331">
        <v>27</v>
      </c>
      <c r="H34" s="333">
        <v>155.4</v>
      </c>
      <c r="I34" s="331">
        <v>16</v>
      </c>
      <c r="J34" s="333">
        <v>12.8</v>
      </c>
      <c r="K34" s="335">
        <f>G34</f>
        <v>27</v>
      </c>
      <c r="L34" s="380">
        <v>43.9</v>
      </c>
      <c r="M34" s="342" t="s">
        <v>1190</v>
      </c>
      <c r="N34" s="372" t="s">
        <v>6</v>
      </c>
    </row>
    <row r="35" spans="1:14" ht="12" customHeight="1">
      <c r="A35" s="371"/>
      <c r="B35" s="192" t="s">
        <v>1191</v>
      </c>
      <c r="C35" s="192">
        <v>4.5999999999999996</v>
      </c>
      <c r="D35" s="192" t="s">
        <v>1192</v>
      </c>
      <c r="E35" s="332"/>
      <c r="F35" s="332"/>
      <c r="G35" s="332"/>
      <c r="H35" s="334"/>
      <c r="I35" s="332"/>
      <c r="J35" s="334"/>
      <c r="K35" s="365"/>
      <c r="L35" s="380"/>
      <c r="M35" s="343"/>
      <c r="N35" s="421"/>
    </row>
    <row r="36" spans="1:14" s="208" customFormat="1" ht="12" customHeight="1">
      <c r="A36" s="329" t="s">
        <v>467</v>
      </c>
      <c r="B36" s="230" t="s">
        <v>1193</v>
      </c>
      <c r="C36" s="231">
        <v>3</v>
      </c>
      <c r="D36" s="230" t="s">
        <v>1194</v>
      </c>
      <c r="E36" s="331">
        <v>180</v>
      </c>
      <c r="F36" s="331">
        <v>0.6</v>
      </c>
      <c r="G36" s="331">
        <v>27</v>
      </c>
      <c r="H36" s="333">
        <v>70</v>
      </c>
      <c r="I36" s="331">
        <v>10</v>
      </c>
      <c r="J36" s="333">
        <v>10</v>
      </c>
      <c r="K36" s="335">
        <f>G36</f>
        <v>27</v>
      </c>
      <c r="L36" s="333">
        <v>21.7</v>
      </c>
      <c r="M36" s="342" t="s">
        <v>1195</v>
      </c>
      <c r="N36" s="376" t="s">
        <v>6</v>
      </c>
    </row>
    <row r="37" spans="1:14" s="208" customFormat="1" ht="12" customHeight="1">
      <c r="A37" s="369"/>
      <c r="B37" s="230" t="s">
        <v>1196</v>
      </c>
      <c r="C37" s="232">
        <v>17</v>
      </c>
      <c r="D37" s="230" t="s">
        <v>1197</v>
      </c>
      <c r="E37" s="358"/>
      <c r="F37" s="332"/>
      <c r="G37" s="416"/>
      <c r="H37" s="361"/>
      <c r="I37" s="416"/>
      <c r="J37" s="361"/>
      <c r="K37" s="364"/>
      <c r="L37" s="361"/>
      <c r="M37" s="422"/>
      <c r="N37" s="373"/>
    </row>
    <row r="38" spans="1:14" s="237" customFormat="1" ht="12" customHeight="1">
      <c r="A38" s="233" t="s">
        <v>496</v>
      </c>
      <c r="B38" s="234" t="s">
        <v>1198</v>
      </c>
      <c r="C38" s="235">
        <v>0.1</v>
      </c>
      <c r="D38" s="234" t="s">
        <v>1199</v>
      </c>
      <c r="E38" s="234">
        <v>190</v>
      </c>
      <c r="F38" s="234">
        <v>0.19</v>
      </c>
      <c r="G38" s="234">
        <v>19</v>
      </c>
      <c r="H38" s="235">
        <v>307.10000000000002</v>
      </c>
      <c r="I38" s="234">
        <v>19</v>
      </c>
      <c r="J38" s="235">
        <v>226.1</v>
      </c>
      <c r="K38" s="236">
        <f>G38</f>
        <v>19</v>
      </c>
      <c r="L38" s="235">
        <v>36.200000000000003</v>
      </c>
      <c r="M38" s="222" t="s">
        <v>1200</v>
      </c>
      <c r="N38" s="223" t="s">
        <v>6</v>
      </c>
    </row>
    <row r="39" spans="1:14" s="237" customFormat="1" ht="12" customHeight="1">
      <c r="A39" s="24" t="s">
        <v>518</v>
      </c>
      <c r="B39" s="234"/>
      <c r="C39" s="235"/>
      <c r="D39" s="234"/>
      <c r="E39" s="238">
        <v>195</v>
      </c>
      <c r="F39" s="238"/>
      <c r="G39" s="238">
        <v>18</v>
      </c>
      <c r="H39" s="239">
        <v>76.3</v>
      </c>
      <c r="I39" s="238"/>
      <c r="J39" s="239"/>
      <c r="K39" s="240">
        <v>18</v>
      </c>
      <c r="L39" s="239">
        <v>14.4</v>
      </c>
      <c r="M39" s="227" t="s">
        <v>1201</v>
      </c>
      <c r="N39" s="241" t="s">
        <v>6</v>
      </c>
    </row>
    <row r="40" spans="1:14" s="237" customFormat="1" ht="12" customHeight="1">
      <c r="A40" s="233" t="s">
        <v>538</v>
      </c>
      <c r="B40" s="234" t="s">
        <v>1202</v>
      </c>
      <c r="C40" s="236">
        <v>88</v>
      </c>
      <c r="D40" s="234" t="s">
        <v>1203</v>
      </c>
      <c r="E40" s="234">
        <v>200</v>
      </c>
      <c r="F40" s="234">
        <v>0.15</v>
      </c>
      <c r="G40" s="234">
        <v>17</v>
      </c>
      <c r="H40" s="235">
        <v>584</v>
      </c>
      <c r="I40" s="234">
        <v>11</v>
      </c>
      <c r="J40" s="235">
        <v>70.099999999999994</v>
      </c>
      <c r="K40" s="236">
        <f>G40</f>
        <v>17</v>
      </c>
      <c r="L40" s="235">
        <v>224</v>
      </c>
      <c r="M40" s="222" t="s">
        <v>1204</v>
      </c>
      <c r="N40" s="223" t="s">
        <v>6</v>
      </c>
    </row>
    <row r="41" spans="1:14" s="237" customFormat="1" ht="12" customHeight="1">
      <c r="A41" s="233" t="s">
        <v>556</v>
      </c>
      <c r="B41" s="242"/>
      <c r="C41" s="234"/>
      <c r="D41" s="234"/>
      <c r="E41" s="234">
        <v>205</v>
      </c>
      <c r="F41" s="234"/>
      <c r="G41" s="234">
        <v>14</v>
      </c>
      <c r="H41" s="235">
        <v>338.3</v>
      </c>
      <c r="I41" s="234">
        <v>14</v>
      </c>
      <c r="J41" s="235">
        <v>101</v>
      </c>
      <c r="K41" s="236">
        <f>G41</f>
        <v>14</v>
      </c>
      <c r="L41" s="235">
        <v>40.299999999999997</v>
      </c>
      <c r="M41" s="222" t="s">
        <v>1205</v>
      </c>
      <c r="N41" s="242" t="s">
        <v>6</v>
      </c>
    </row>
    <row r="42" spans="1:14" ht="12" customHeight="1">
      <c r="A42" s="329" t="s">
        <v>1206</v>
      </c>
      <c r="B42" s="192" t="s">
        <v>1207</v>
      </c>
      <c r="C42" s="192">
        <v>1.2</v>
      </c>
      <c r="D42" s="192" t="s">
        <v>1208</v>
      </c>
      <c r="E42" s="331">
        <v>240</v>
      </c>
      <c r="F42" s="331">
        <v>0.74</v>
      </c>
      <c r="G42" s="331">
        <v>59</v>
      </c>
      <c r="H42" s="333">
        <v>227.9</v>
      </c>
      <c r="I42" s="331">
        <v>53</v>
      </c>
      <c r="J42" s="333">
        <v>57.6</v>
      </c>
      <c r="K42" s="335">
        <f>G42</f>
        <v>59</v>
      </c>
      <c r="L42" s="380">
        <v>79.5</v>
      </c>
      <c r="M42" s="418" t="s">
        <v>1209</v>
      </c>
      <c r="N42" s="376" t="s">
        <v>1176</v>
      </c>
    </row>
    <row r="43" spans="1:14" ht="12" customHeight="1">
      <c r="A43" s="369"/>
      <c r="B43" s="192" t="s">
        <v>1210</v>
      </c>
      <c r="C43" s="192">
        <v>1.5</v>
      </c>
      <c r="D43" s="192" t="s">
        <v>1211</v>
      </c>
      <c r="E43" s="416"/>
      <c r="F43" s="416"/>
      <c r="G43" s="416"/>
      <c r="H43" s="361"/>
      <c r="I43" s="416"/>
      <c r="J43" s="361"/>
      <c r="K43" s="364"/>
      <c r="L43" s="380"/>
      <c r="M43" s="419"/>
      <c r="N43" s="373"/>
    </row>
    <row r="44" spans="1:14" ht="12" customHeight="1">
      <c r="A44" s="369"/>
      <c r="B44" s="192" t="s">
        <v>1212</v>
      </c>
      <c r="C44" s="193">
        <v>0.89</v>
      </c>
      <c r="D44" s="192" t="s">
        <v>1213</v>
      </c>
      <c r="E44" s="416"/>
      <c r="F44" s="416"/>
      <c r="G44" s="416"/>
      <c r="H44" s="361"/>
      <c r="I44" s="416"/>
      <c r="J44" s="361"/>
      <c r="K44" s="364"/>
      <c r="L44" s="380"/>
      <c r="M44" s="419"/>
      <c r="N44" s="373"/>
    </row>
    <row r="45" spans="1:14" ht="12" customHeight="1">
      <c r="A45" s="369"/>
      <c r="B45" s="192" t="s">
        <v>1214</v>
      </c>
      <c r="C45" s="193">
        <v>7.0000000000000007E-2</v>
      </c>
      <c r="D45" s="192" t="s">
        <v>1215</v>
      </c>
      <c r="E45" s="416"/>
      <c r="F45" s="416"/>
      <c r="G45" s="416"/>
      <c r="H45" s="361"/>
      <c r="I45" s="416"/>
      <c r="J45" s="361"/>
      <c r="K45" s="364"/>
      <c r="L45" s="380"/>
      <c r="M45" s="419"/>
      <c r="N45" s="373"/>
    </row>
    <row r="46" spans="1:14" ht="12" customHeight="1">
      <c r="A46" s="369"/>
      <c r="B46" s="192" t="s">
        <v>1216</v>
      </c>
      <c r="C46" s="192">
        <v>1.2</v>
      </c>
      <c r="D46" s="192" t="s">
        <v>1217</v>
      </c>
      <c r="E46" s="416"/>
      <c r="F46" s="416"/>
      <c r="G46" s="416"/>
      <c r="H46" s="361"/>
      <c r="I46" s="416"/>
      <c r="J46" s="361"/>
      <c r="K46" s="364"/>
      <c r="L46" s="380"/>
      <c r="M46" s="419"/>
      <c r="N46" s="373"/>
    </row>
    <row r="47" spans="1:14" ht="12" customHeight="1">
      <c r="A47" s="330"/>
      <c r="B47" s="192" t="s">
        <v>1218</v>
      </c>
      <c r="C47" s="192">
        <v>8.6999999999999993</v>
      </c>
      <c r="D47" s="192" t="s">
        <v>1219</v>
      </c>
      <c r="E47" s="332"/>
      <c r="F47" s="332"/>
      <c r="G47" s="332"/>
      <c r="H47" s="334"/>
      <c r="I47" s="332"/>
      <c r="J47" s="334"/>
      <c r="K47" s="365"/>
      <c r="L47" s="380"/>
      <c r="M47" s="420"/>
      <c r="N47" s="377"/>
    </row>
    <row r="48" spans="1:14" ht="12" customHeight="1">
      <c r="A48" s="378" t="s">
        <v>1220</v>
      </c>
      <c r="B48" s="192" t="s">
        <v>1221</v>
      </c>
      <c r="C48" s="193">
        <v>0.82</v>
      </c>
      <c r="D48" s="192" t="s">
        <v>1222</v>
      </c>
      <c r="E48" s="379">
        <v>252</v>
      </c>
      <c r="F48" s="331">
        <v>0.59</v>
      </c>
      <c r="G48" s="379">
        <v>44</v>
      </c>
      <c r="H48" s="380">
        <v>64.3</v>
      </c>
      <c r="I48" s="379">
        <v>33</v>
      </c>
      <c r="J48" s="380">
        <v>30.5</v>
      </c>
      <c r="K48" s="335">
        <f>G48</f>
        <v>44</v>
      </c>
      <c r="L48" s="380">
        <v>86</v>
      </c>
      <c r="M48" s="362" t="s">
        <v>1223</v>
      </c>
      <c r="N48" s="363" t="s">
        <v>1176</v>
      </c>
    </row>
    <row r="49" spans="1:14" ht="12" customHeight="1">
      <c r="A49" s="378"/>
      <c r="B49" s="192" t="s">
        <v>1224</v>
      </c>
      <c r="C49" s="192">
        <v>1.1000000000000001</v>
      </c>
      <c r="D49" s="192" t="s">
        <v>1225</v>
      </c>
      <c r="E49" s="379"/>
      <c r="F49" s="416"/>
      <c r="G49" s="379"/>
      <c r="H49" s="380"/>
      <c r="I49" s="379"/>
      <c r="J49" s="380"/>
      <c r="K49" s="364"/>
      <c r="L49" s="380"/>
      <c r="M49" s="362"/>
      <c r="N49" s="363"/>
    </row>
    <row r="50" spans="1:14" ht="12" customHeight="1">
      <c r="A50" s="378"/>
      <c r="B50" s="192" t="s">
        <v>1226</v>
      </c>
      <c r="C50" s="192">
        <v>1.6</v>
      </c>
      <c r="D50" s="192" t="s">
        <v>1227</v>
      </c>
      <c r="E50" s="379"/>
      <c r="F50" s="416"/>
      <c r="G50" s="379"/>
      <c r="H50" s="380"/>
      <c r="I50" s="379"/>
      <c r="J50" s="380"/>
      <c r="K50" s="364"/>
      <c r="L50" s="380"/>
      <c r="M50" s="362"/>
      <c r="N50" s="363"/>
    </row>
    <row r="51" spans="1:14" ht="12" customHeight="1">
      <c r="A51" s="378"/>
      <c r="B51" s="192" t="s">
        <v>1228</v>
      </c>
      <c r="C51" s="192">
        <v>1.2</v>
      </c>
      <c r="D51" s="192" t="s">
        <v>1229</v>
      </c>
      <c r="E51" s="379"/>
      <c r="F51" s="332"/>
      <c r="G51" s="379"/>
      <c r="H51" s="380"/>
      <c r="I51" s="379"/>
      <c r="J51" s="380"/>
      <c r="K51" s="365"/>
      <c r="L51" s="380"/>
      <c r="M51" s="362"/>
      <c r="N51" s="363"/>
    </row>
    <row r="52" spans="1:14" ht="12" customHeight="1">
      <c r="A52" s="243" t="s">
        <v>688</v>
      </c>
      <c r="B52" s="192" t="s">
        <v>1230</v>
      </c>
      <c r="C52" s="194">
        <v>22</v>
      </c>
      <c r="D52" s="192" t="s">
        <v>1231</v>
      </c>
      <c r="E52" s="192">
        <v>260</v>
      </c>
      <c r="F52" s="193">
        <v>0.8</v>
      </c>
      <c r="G52" s="192">
        <v>6</v>
      </c>
      <c r="H52" s="193">
        <v>91.4</v>
      </c>
      <c r="I52" s="192">
        <v>6</v>
      </c>
      <c r="J52" s="193">
        <v>19.3</v>
      </c>
      <c r="K52" s="194">
        <f>G52</f>
        <v>6</v>
      </c>
      <c r="L52" s="193">
        <v>550.5</v>
      </c>
      <c r="M52" s="195" t="s">
        <v>1232</v>
      </c>
      <c r="N52" s="197" t="s">
        <v>1233</v>
      </c>
    </row>
    <row r="53" spans="1:14" ht="12" customHeight="1">
      <c r="A53" s="244" t="s">
        <v>1234</v>
      </c>
      <c r="B53" s="245" t="s">
        <v>1235</v>
      </c>
      <c r="C53" s="193">
        <v>0.63</v>
      </c>
      <c r="D53" s="192" t="s">
        <v>1236</v>
      </c>
      <c r="E53" s="246">
        <v>315</v>
      </c>
      <c r="F53" s="246" t="s">
        <v>1237</v>
      </c>
      <c r="G53" s="246">
        <v>7</v>
      </c>
      <c r="H53" s="247">
        <v>311.3</v>
      </c>
      <c r="I53" s="246">
        <v>7</v>
      </c>
      <c r="J53" s="247">
        <v>73.900000000000006</v>
      </c>
      <c r="K53" s="248">
        <v>7</v>
      </c>
      <c r="L53" s="247">
        <v>768</v>
      </c>
      <c r="M53" s="249" t="s">
        <v>1238</v>
      </c>
      <c r="N53" s="250" t="s">
        <v>6</v>
      </c>
    </row>
    <row r="54" spans="1:14" ht="12" customHeight="1">
      <c r="A54" s="244" t="s">
        <v>1239</v>
      </c>
      <c r="B54" s="245" t="s">
        <v>1240</v>
      </c>
      <c r="C54" s="193">
        <v>3.6</v>
      </c>
      <c r="D54" s="229" t="s">
        <v>1241</v>
      </c>
      <c r="E54" s="246">
        <v>330</v>
      </c>
      <c r="F54" s="251">
        <v>0.4</v>
      </c>
      <c r="G54" s="246">
        <v>7</v>
      </c>
      <c r="H54" s="247">
        <v>106</v>
      </c>
      <c r="I54" s="246">
        <v>7</v>
      </c>
      <c r="J54" s="247">
        <v>55.8</v>
      </c>
      <c r="K54" s="248">
        <v>7</v>
      </c>
      <c r="L54" s="247">
        <v>39.4</v>
      </c>
      <c r="M54" s="249" t="s">
        <v>706</v>
      </c>
      <c r="N54" s="250" t="s">
        <v>6</v>
      </c>
    </row>
    <row r="55" spans="1:14" s="106" customFormat="1" ht="12" customHeight="1">
      <c r="A55" s="329" t="s">
        <v>1242</v>
      </c>
      <c r="B55" s="225" t="s">
        <v>1243</v>
      </c>
      <c r="C55" s="226">
        <v>2.1</v>
      </c>
      <c r="D55" s="229" t="s">
        <v>1244</v>
      </c>
      <c r="E55" s="331">
        <v>360</v>
      </c>
      <c r="F55" s="331">
        <v>0.45</v>
      </c>
      <c r="G55" s="331">
        <v>33</v>
      </c>
      <c r="H55" s="333">
        <v>348.8</v>
      </c>
      <c r="I55" s="331">
        <v>12</v>
      </c>
      <c r="J55" s="333">
        <v>72</v>
      </c>
      <c r="K55" s="335">
        <f>G55</f>
        <v>33</v>
      </c>
      <c r="L55" s="333">
        <v>91.6</v>
      </c>
      <c r="M55" s="342" t="s">
        <v>1245</v>
      </c>
      <c r="N55" s="352" t="s">
        <v>1176</v>
      </c>
    </row>
    <row r="56" spans="1:14" ht="12" customHeight="1">
      <c r="A56" s="369"/>
      <c r="B56" s="192" t="s">
        <v>1246</v>
      </c>
      <c r="C56" s="191">
        <v>1.2</v>
      </c>
      <c r="D56" s="192" t="s">
        <v>1247</v>
      </c>
      <c r="E56" s="416"/>
      <c r="F56" s="416"/>
      <c r="G56" s="416"/>
      <c r="H56" s="361"/>
      <c r="I56" s="416"/>
      <c r="J56" s="361"/>
      <c r="K56" s="417"/>
      <c r="L56" s="361"/>
      <c r="M56" s="405"/>
      <c r="N56" s="406"/>
    </row>
    <row r="57" spans="1:14" ht="12" customHeight="1">
      <c r="A57" s="369"/>
      <c r="B57" s="192" t="s">
        <v>1248</v>
      </c>
      <c r="C57" s="192">
        <v>1.6</v>
      </c>
      <c r="D57" s="192" t="s">
        <v>1249</v>
      </c>
      <c r="E57" s="416"/>
      <c r="F57" s="416"/>
      <c r="G57" s="416"/>
      <c r="H57" s="361"/>
      <c r="I57" s="416"/>
      <c r="J57" s="361"/>
      <c r="K57" s="417"/>
      <c r="L57" s="361"/>
      <c r="M57" s="405"/>
      <c r="N57" s="406"/>
    </row>
    <row r="58" spans="1:14" ht="12" customHeight="1">
      <c r="A58" s="330"/>
      <c r="B58" s="192" t="s">
        <v>1250</v>
      </c>
      <c r="C58" s="192">
        <v>2.2000000000000002</v>
      </c>
      <c r="D58" s="192" t="s">
        <v>1251</v>
      </c>
      <c r="E58" s="332"/>
      <c r="F58" s="332"/>
      <c r="G58" s="332"/>
      <c r="H58" s="334"/>
      <c r="I58" s="332"/>
      <c r="J58" s="334"/>
      <c r="K58" s="336"/>
      <c r="L58" s="334"/>
      <c r="M58" s="343"/>
      <c r="N58" s="353"/>
    </row>
    <row r="59" spans="1:14" s="106" customFormat="1" ht="12" customHeight="1">
      <c r="A59" s="407" t="s">
        <v>1252</v>
      </c>
      <c r="B59" s="225" t="s">
        <v>1253</v>
      </c>
      <c r="C59" s="226">
        <v>0.28000000000000003</v>
      </c>
      <c r="D59" s="229" t="s">
        <v>1254</v>
      </c>
      <c r="E59" s="355">
        <v>365</v>
      </c>
      <c r="F59" s="355">
        <v>0.49</v>
      </c>
      <c r="G59" s="355">
        <v>22</v>
      </c>
      <c r="H59" s="366">
        <v>114.6</v>
      </c>
      <c r="I59" s="355"/>
      <c r="J59" s="412"/>
      <c r="K59" s="414">
        <f>G59</f>
        <v>22</v>
      </c>
      <c r="L59" s="366">
        <v>44.1</v>
      </c>
      <c r="M59" s="368" t="s">
        <v>1255</v>
      </c>
      <c r="N59" s="372" t="s">
        <v>1176</v>
      </c>
    </row>
    <row r="60" spans="1:14" s="106" customFormat="1" ht="12" customHeight="1">
      <c r="A60" s="370"/>
      <c r="B60" s="225" t="s">
        <v>1256</v>
      </c>
      <c r="C60" s="225">
        <v>0.1</v>
      </c>
      <c r="D60" s="225" t="s">
        <v>1257</v>
      </c>
      <c r="E60" s="356"/>
      <c r="F60" s="356"/>
      <c r="G60" s="359"/>
      <c r="H60" s="367"/>
      <c r="I60" s="359"/>
      <c r="J60" s="413"/>
      <c r="K60" s="364"/>
      <c r="L60" s="415"/>
      <c r="M60" s="370"/>
      <c r="N60" s="410"/>
    </row>
    <row r="61" spans="1:14" s="106" customFormat="1" ht="12" customHeight="1">
      <c r="A61" s="370"/>
      <c r="B61" s="225" t="s">
        <v>1258</v>
      </c>
      <c r="C61" s="225">
        <v>1.4</v>
      </c>
      <c r="D61" s="225" t="s">
        <v>1259</v>
      </c>
      <c r="E61" s="356"/>
      <c r="F61" s="356"/>
      <c r="G61" s="359"/>
      <c r="H61" s="367"/>
      <c r="I61" s="359"/>
      <c r="J61" s="413"/>
      <c r="K61" s="364"/>
      <c r="L61" s="415"/>
      <c r="M61" s="370"/>
      <c r="N61" s="410"/>
    </row>
    <row r="62" spans="1:14" s="106" customFormat="1" ht="12" customHeight="1">
      <c r="A62" s="408"/>
      <c r="B62" s="225" t="s">
        <v>1260</v>
      </c>
      <c r="C62" s="226">
        <v>0.73</v>
      </c>
      <c r="D62" s="229" t="s">
        <v>1261</v>
      </c>
      <c r="E62" s="409"/>
      <c r="F62" s="357"/>
      <c r="G62" s="409"/>
      <c r="H62" s="409"/>
      <c r="I62" s="409"/>
      <c r="J62" s="409"/>
      <c r="K62" s="365"/>
      <c r="L62" s="409"/>
      <c r="M62" s="371"/>
      <c r="N62" s="411"/>
    </row>
    <row r="63" spans="1:14" s="106" customFormat="1" ht="12" customHeight="1">
      <c r="A63" s="407" t="s">
        <v>1262</v>
      </c>
      <c r="B63" s="230" t="s">
        <v>1263</v>
      </c>
      <c r="C63" s="226">
        <v>5.9</v>
      </c>
      <c r="D63" s="225" t="s">
        <v>1264</v>
      </c>
      <c r="E63" s="355">
        <v>375</v>
      </c>
      <c r="F63" s="355">
        <v>0.42</v>
      </c>
      <c r="G63" s="331">
        <v>38</v>
      </c>
      <c r="H63" s="333">
        <v>137.9</v>
      </c>
      <c r="I63" s="331"/>
      <c r="J63" s="333"/>
      <c r="K63" s="335">
        <f>G63</f>
        <v>38</v>
      </c>
      <c r="L63" s="366">
        <v>23</v>
      </c>
      <c r="M63" s="368" t="s">
        <v>1265</v>
      </c>
      <c r="N63" s="372" t="s">
        <v>1176</v>
      </c>
    </row>
    <row r="64" spans="1:14" s="208" customFormat="1" ht="12" customHeight="1">
      <c r="A64" s="369"/>
      <c r="B64" s="225" t="s">
        <v>1266</v>
      </c>
      <c r="C64" s="252">
        <v>0.5</v>
      </c>
      <c r="D64" s="225" t="s">
        <v>1267</v>
      </c>
      <c r="E64" s="358"/>
      <c r="F64" s="356"/>
      <c r="G64" s="358"/>
      <c r="H64" s="361"/>
      <c r="I64" s="358"/>
      <c r="J64" s="361"/>
      <c r="K64" s="364"/>
      <c r="L64" s="367"/>
      <c r="M64" s="369"/>
      <c r="N64" s="373"/>
    </row>
    <row r="65" spans="1:15" s="208" customFormat="1" ht="12" customHeight="1">
      <c r="A65" s="369"/>
      <c r="B65" s="253" t="s">
        <v>1268</v>
      </c>
      <c r="C65" s="231">
        <v>1.6</v>
      </c>
      <c r="D65" s="230" t="s">
        <v>1269</v>
      </c>
      <c r="E65" s="358"/>
      <c r="F65" s="356"/>
      <c r="G65" s="358"/>
      <c r="H65" s="361"/>
      <c r="I65" s="358"/>
      <c r="J65" s="361"/>
      <c r="K65" s="364"/>
      <c r="L65" s="367"/>
      <c r="M65" s="369"/>
      <c r="N65" s="373"/>
    </row>
    <row r="66" spans="1:15" s="208" customFormat="1" ht="12" customHeight="1">
      <c r="A66" s="370"/>
      <c r="B66" s="254" t="s">
        <v>1270</v>
      </c>
      <c r="C66" s="231">
        <v>3.5</v>
      </c>
      <c r="D66" s="230" t="s">
        <v>1271</v>
      </c>
      <c r="E66" s="359"/>
      <c r="F66" s="356"/>
      <c r="G66" s="359"/>
      <c r="H66" s="359"/>
      <c r="I66" s="359"/>
      <c r="J66" s="359"/>
      <c r="K66" s="364"/>
      <c r="L66" s="359"/>
      <c r="M66" s="370"/>
      <c r="N66" s="374"/>
    </row>
    <row r="67" spans="1:15" s="208" customFormat="1" ht="12" customHeight="1">
      <c r="A67" s="371"/>
      <c r="B67" s="230" t="s">
        <v>1272</v>
      </c>
      <c r="C67" s="232">
        <v>41</v>
      </c>
      <c r="D67" s="230" t="s">
        <v>1273</v>
      </c>
      <c r="E67" s="360"/>
      <c r="F67" s="357"/>
      <c r="G67" s="360"/>
      <c r="H67" s="360"/>
      <c r="I67" s="360"/>
      <c r="J67" s="360"/>
      <c r="K67" s="365"/>
      <c r="L67" s="360"/>
      <c r="M67" s="371"/>
      <c r="N67" s="375"/>
    </row>
    <row r="68" spans="1:15" ht="12" customHeight="1">
      <c r="A68" s="191" t="s">
        <v>823</v>
      </c>
      <c r="B68" s="192" t="s">
        <v>1274</v>
      </c>
      <c r="C68" s="194">
        <v>15</v>
      </c>
      <c r="D68" s="192" t="s">
        <v>1275</v>
      </c>
      <c r="E68" s="192">
        <v>445</v>
      </c>
      <c r="F68" s="192">
        <v>0.69</v>
      </c>
      <c r="G68" s="192">
        <v>14</v>
      </c>
      <c r="H68" s="193">
        <v>345.8</v>
      </c>
      <c r="I68" s="192">
        <v>14</v>
      </c>
      <c r="J68" s="193">
        <v>274.8</v>
      </c>
      <c r="K68" s="194">
        <f>G68</f>
        <v>14</v>
      </c>
      <c r="L68" s="193">
        <v>43.8</v>
      </c>
      <c r="M68" s="195" t="s">
        <v>1276</v>
      </c>
      <c r="N68" s="241" t="s">
        <v>6</v>
      </c>
    </row>
    <row r="69" spans="1:15" s="260" customFormat="1" ht="12" customHeight="1">
      <c r="A69" s="255" t="s">
        <v>839</v>
      </c>
      <c r="B69" s="245" t="s">
        <v>1277</v>
      </c>
      <c r="C69" s="256">
        <v>21</v>
      </c>
      <c r="D69" s="245" t="s">
        <v>1278</v>
      </c>
      <c r="E69" s="245">
        <v>485</v>
      </c>
      <c r="F69" s="245">
        <v>0.74</v>
      </c>
      <c r="G69" s="245">
        <v>24</v>
      </c>
      <c r="H69" s="257">
        <v>132.9</v>
      </c>
      <c r="I69" s="245">
        <v>24</v>
      </c>
      <c r="J69" s="257">
        <v>123</v>
      </c>
      <c r="K69" s="256">
        <f>G69</f>
        <v>24</v>
      </c>
      <c r="L69" s="257">
        <v>15</v>
      </c>
      <c r="M69" s="258" t="s">
        <v>1279</v>
      </c>
      <c r="N69" s="259" t="s">
        <v>1176</v>
      </c>
    </row>
    <row r="70" spans="1:15" s="260" customFormat="1" ht="12" customHeight="1">
      <c r="A70" s="381" t="s">
        <v>1280</v>
      </c>
      <c r="B70" s="261" t="s">
        <v>1281</v>
      </c>
      <c r="C70" s="262">
        <v>7.6</v>
      </c>
      <c r="D70" s="263" t="s">
        <v>1282</v>
      </c>
      <c r="E70" s="384">
        <v>535</v>
      </c>
      <c r="F70" s="384">
        <v>0.84</v>
      </c>
      <c r="G70" s="384">
        <v>15</v>
      </c>
      <c r="H70" s="387">
        <v>3444.2</v>
      </c>
      <c r="I70" s="390"/>
      <c r="J70" s="396"/>
      <c r="K70" s="399">
        <f>G70</f>
        <v>15</v>
      </c>
      <c r="L70" s="387">
        <v>338.3</v>
      </c>
      <c r="M70" s="402" t="s">
        <v>1283</v>
      </c>
      <c r="N70" s="393" t="s">
        <v>6</v>
      </c>
    </row>
    <row r="71" spans="1:15" s="139" customFormat="1" ht="12" customHeight="1">
      <c r="A71" s="382"/>
      <c r="B71" s="261" t="s">
        <v>1284</v>
      </c>
      <c r="C71" s="264">
        <v>1.7</v>
      </c>
      <c r="D71" s="263" t="s">
        <v>1285</v>
      </c>
      <c r="E71" s="385"/>
      <c r="F71" s="385"/>
      <c r="G71" s="385"/>
      <c r="H71" s="388"/>
      <c r="I71" s="391"/>
      <c r="J71" s="397"/>
      <c r="K71" s="400"/>
      <c r="L71" s="388"/>
      <c r="M71" s="403"/>
      <c r="N71" s="394"/>
    </row>
    <row r="72" spans="1:15" s="145" customFormat="1" ht="12" customHeight="1">
      <c r="A72" s="383"/>
      <c r="B72" s="261" t="s">
        <v>1286</v>
      </c>
      <c r="C72" s="264">
        <v>1.8</v>
      </c>
      <c r="D72" s="263" t="s">
        <v>1287</v>
      </c>
      <c r="E72" s="386"/>
      <c r="F72" s="386"/>
      <c r="G72" s="386"/>
      <c r="H72" s="389"/>
      <c r="I72" s="392"/>
      <c r="J72" s="398"/>
      <c r="K72" s="401"/>
      <c r="L72" s="389"/>
      <c r="M72" s="404"/>
      <c r="N72" s="395"/>
      <c r="O72" s="106"/>
    </row>
    <row r="73" spans="1:15" s="270" customFormat="1" ht="12" customHeight="1">
      <c r="A73" s="265" t="s">
        <v>883</v>
      </c>
      <c r="B73" s="266" t="s">
        <v>1288</v>
      </c>
      <c r="C73" s="266">
        <v>11.8</v>
      </c>
      <c r="D73" s="266" t="s">
        <v>1289</v>
      </c>
      <c r="E73" s="266">
        <v>540</v>
      </c>
      <c r="F73" s="266">
        <v>1.24</v>
      </c>
      <c r="G73" s="266">
        <v>14</v>
      </c>
      <c r="H73" s="267">
        <v>626</v>
      </c>
      <c r="I73" s="266">
        <v>14</v>
      </c>
      <c r="J73" s="267">
        <v>154.6</v>
      </c>
      <c r="K73" s="268">
        <f>G73</f>
        <v>14</v>
      </c>
      <c r="L73" s="267">
        <v>57.9</v>
      </c>
      <c r="M73" s="269" t="s">
        <v>1290</v>
      </c>
      <c r="N73" s="259" t="s">
        <v>6</v>
      </c>
    </row>
    <row r="74" spans="1:15" s="278" customFormat="1" ht="12" customHeight="1">
      <c r="A74" s="271" t="s">
        <v>1291</v>
      </c>
      <c r="B74" s="272" t="s">
        <v>1292</v>
      </c>
      <c r="C74" s="272">
        <v>0.5</v>
      </c>
      <c r="D74" s="272" t="s">
        <v>1293</v>
      </c>
      <c r="E74" s="272">
        <v>555</v>
      </c>
      <c r="F74" s="272">
        <v>1.26</v>
      </c>
      <c r="G74" s="272">
        <v>15</v>
      </c>
      <c r="H74" s="273">
        <v>1128.9000000000001</v>
      </c>
      <c r="I74" s="272">
        <v>10</v>
      </c>
      <c r="J74" s="273">
        <v>234.6</v>
      </c>
      <c r="K74" s="274">
        <f>G74</f>
        <v>15</v>
      </c>
      <c r="L74" s="273">
        <v>283.3</v>
      </c>
      <c r="M74" s="275" t="s">
        <v>1294</v>
      </c>
      <c r="N74" s="276" t="s">
        <v>1295</v>
      </c>
      <c r="O74" s="277"/>
    </row>
    <row r="75" spans="1:15" s="277" customFormat="1" ht="12" customHeight="1">
      <c r="A75" s="265" t="s">
        <v>918</v>
      </c>
      <c r="B75" s="192" t="s">
        <v>1296</v>
      </c>
      <c r="C75" s="238">
        <v>22</v>
      </c>
      <c r="D75" s="279" t="s">
        <v>1297</v>
      </c>
      <c r="E75" s="238">
        <v>585</v>
      </c>
      <c r="F75" s="280">
        <v>1</v>
      </c>
      <c r="G75" s="238">
        <v>15</v>
      </c>
      <c r="H75" s="239">
        <v>26.9</v>
      </c>
      <c r="I75" s="238">
        <v>15</v>
      </c>
      <c r="J75" s="239">
        <v>37.5</v>
      </c>
      <c r="K75" s="240">
        <v>15</v>
      </c>
      <c r="L75" s="239">
        <v>5.8</v>
      </c>
      <c r="M75" s="227" t="s">
        <v>920</v>
      </c>
      <c r="N75" s="281" t="s">
        <v>6</v>
      </c>
    </row>
    <row r="76" spans="1:15" ht="12" customHeight="1">
      <c r="A76" s="224" t="s">
        <v>935</v>
      </c>
      <c r="B76" s="192" t="s">
        <v>1298</v>
      </c>
      <c r="C76" s="193">
        <v>1.2</v>
      </c>
      <c r="D76" s="279" t="s">
        <v>1299</v>
      </c>
      <c r="E76" s="192">
        <v>610</v>
      </c>
      <c r="F76" s="192">
        <v>0.62</v>
      </c>
      <c r="G76" s="192">
        <v>5</v>
      </c>
      <c r="H76" s="193">
        <v>47.4</v>
      </c>
      <c r="I76" s="192"/>
      <c r="J76" s="193"/>
      <c r="K76" s="194">
        <f>G76</f>
        <v>5</v>
      </c>
      <c r="L76" s="193">
        <v>10</v>
      </c>
      <c r="M76" s="195" t="s">
        <v>1300</v>
      </c>
      <c r="N76" s="241" t="s">
        <v>6</v>
      </c>
    </row>
    <row r="77" spans="1:15" ht="12" customHeight="1">
      <c r="A77" s="282" t="s">
        <v>942</v>
      </c>
      <c r="B77" s="192" t="s">
        <v>1301</v>
      </c>
      <c r="C77" s="193">
        <v>0.57999999999999996</v>
      </c>
      <c r="D77" s="279" t="s">
        <v>1302</v>
      </c>
      <c r="E77" s="192">
        <v>630</v>
      </c>
      <c r="F77" s="192">
        <v>1.21</v>
      </c>
      <c r="G77" s="192">
        <v>5</v>
      </c>
      <c r="H77" s="193">
        <v>68</v>
      </c>
      <c r="I77" s="192"/>
      <c r="J77" s="193"/>
      <c r="K77" s="194">
        <v>5</v>
      </c>
      <c r="L77" s="193">
        <v>10.1</v>
      </c>
      <c r="M77" s="195" t="s">
        <v>1303</v>
      </c>
      <c r="N77" s="241" t="s">
        <v>6</v>
      </c>
    </row>
    <row r="78" spans="1:15" s="208" customFormat="1" ht="12" customHeight="1">
      <c r="A78" s="198" t="s">
        <v>1304</v>
      </c>
      <c r="B78" s="201"/>
      <c r="C78" s="200"/>
      <c r="D78" s="201"/>
      <c r="E78" s="201"/>
      <c r="F78" s="283">
        <f>AVERAGE(F12,F16:F77)</f>
        <v>0.64439999999999997</v>
      </c>
      <c r="G78" s="203"/>
      <c r="H78" s="203">
        <f>AVERAGE(H12,H16:H77)</f>
        <v>371.75303030303024</v>
      </c>
      <c r="I78" s="203"/>
      <c r="J78" s="203">
        <f>AVERAGE(J12,J16:J77)</f>
        <v>96.795238095238091</v>
      </c>
      <c r="K78" s="203"/>
      <c r="L78" s="203"/>
      <c r="M78" s="206"/>
      <c r="N78" s="207"/>
    </row>
    <row r="79" spans="1:15" s="208" customFormat="1" ht="12" customHeight="1">
      <c r="A79" s="209" t="s">
        <v>1144</v>
      </c>
      <c r="B79" s="201"/>
      <c r="C79" s="200"/>
      <c r="D79" s="201"/>
      <c r="E79" s="201"/>
      <c r="F79" s="284">
        <f t="shared" ref="F79" si="0">STDEV(F12,F16:F77)</f>
        <v>0.32069040106204194</v>
      </c>
      <c r="G79" s="285"/>
      <c r="H79" s="285">
        <f>STDEV(H12,H16:H77)</f>
        <v>615.82001174493371</v>
      </c>
      <c r="I79" s="210"/>
      <c r="J79" s="210">
        <f>STDEV(J12,J16:J77)</f>
        <v>89.740450612811614</v>
      </c>
      <c r="K79" s="210"/>
      <c r="L79" s="210"/>
      <c r="M79" s="206"/>
      <c r="N79" s="207"/>
    </row>
    <row r="80" spans="1:15" s="208" customFormat="1" ht="12" customHeight="1">
      <c r="A80" s="286" t="s">
        <v>1305</v>
      </c>
      <c r="B80" s="201"/>
      <c r="C80" s="200"/>
      <c r="D80" s="201"/>
      <c r="E80" s="201"/>
      <c r="F80" s="287">
        <f>MEDIAN(F12,F16:F77)</f>
        <v>0.6</v>
      </c>
      <c r="G80" s="288"/>
      <c r="H80" s="288">
        <f>MEDIAN(H12,H16:H77)</f>
        <v>155.4</v>
      </c>
      <c r="I80" s="288"/>
      <c r="J80" s="288">
        <f>MEDIAN(J12,J16:J77)</f>
        <v>70.099999999999994</v>
      </c>
      <c r="K80" s="288"/>
      <c r="L80" s="288"/>
      <c r="M80" s="289"/>
      <c r="N80" s="207"/>
    </row>
    <row r="81" spans="1:14" s="208" customFormat="1" ht="12" customHeight="1">
      <c r="A81" s="286" t="s">
        <v>1134</v>
      </c>
      <c r="B81" s="201"/>
      <c r="C81" s="200"/>
      <c r="D81" s="201"/>
      <c r="E81" s="201"/>
      <c r="F81" s="288">
        <f>COUNT(F12,F16:F77)</f>
        <v>25</v>
      </c>
      <c r="G81" s="288"/>
      <c r="H81" s="288">
        <f t="shared" ref="H81:J81" si="1">COUNT(H12,H16:H77)</f>
        <v>33</v>
      </c>
      <c r="I81" s="288"/>
      <c r="J81" s="288">
        <f t="shared" si="1"/>
        <v>21</v>
      </c>
      <c r="K81" s="288"/>
      <c r="L81" s="288"/>
      <c r="M81" s="289"/>
      <c r="N81" s="207"/>
    </row>
    <row r="82" spans="1:14" s="208" customFormat="1" ht="12" customHeight="1">
      <c r="A82" s="209"/>
      <c r="B82" s="201"/>
      <c r="C82" s="200"/>
      <c r="D82" s="201"/>
      <c r="E82" s="201"/>
      <c r="F82" s="290"/>
      <c r="G82" s="202"/>
      <c r="H82" s="203"/>
      <c r="I82" s="210"/>
      <c r="J82" s="203"/>
      <c r="K82" s="203"/>
      <c r="L82" s="205"/>
      <c r="M82" s="206"/>
      <c r="N82" s="207"/>
    </row>
    <row r="83" spans="1:14" s="208" customFormat="1" ht="12" customHeight="1">
      <c r="A83" s="198" t="s">
        <v>1306</v>
      </c>
      <c r="B83" s="201" t="s">
        <v>1307</v>
      </c>
      <c r="C83" s="200"/>
      <c r="D83" s="201"/>
      <c r="E83" s="201"/>
      <c r="F83" s="283">
        <f>AVERAGE(F12,F16:F20,F24,F26,F28:F37,F39,F42:F77)</f>
        <v>0.74450000000000005</v>
      </c>
      <c r="G83" s="203"/>
      <c r="H83" s="203">
        <f>AVERAGE(H12,H16:H20,H24,H28:H37,H39,H42:H77)</f>
        <v>323.02037037037036</v>
      </c>
      <c r="I83" s="203"/>
      <c r="J83" s="203">
        <f>AVERAGE(J12,J16:J20,J24,J28:J37,J39,J42:J77)</f>
        <v>76.40625</v>
      </c>
      <c r="K83" s="203"/>
      <c r="L83" s="203"/>
      <c r="M83" s="206"/>
      <c r="N83" s="207"/>
    </row>
    <row r="84" spans="1:14" s="208" customFormat="1" ht="12" customHeight="1">
      <c r="A84" s="209" t="s">
        <v>1144</v>
      </c>
      <c r="B84" s="201"/>
      <c r="C84" s="200"/>
      <c r="D84" s="201"/>
      <c r="E84" s="201"/>
      <c r="F84" s="291">
        <f>STDEV(F12,F16:F20,F24,F26,F28:F37,F39,F42:F77)</f>
        <v>0.27440797517948556</v>
      </c>
      <c r="G84" s="210"/>
      <c r="H84" s="210">
        <f>STDEV(H12,H16:H20,H24,H28:H37,H39,H42:H77)</f>
        <v>665.97006722109734</v>
      </c>
      <c r="I84" s="210"/>
      <c r="J84" s="210">
        <f>STDEV(J12,J16:J20,J24,J28:J37,J39,J42:J77)</f>
        <v>80.857433950132261</v>
      </c>
      <c r="K84" s="210"/>
      <c r="L84" s="210"/>
      <c r="M84" s="206"/>
      <c r="N84" s="207"/>
    </row>
    <row r="85" spans="1:14" s="208" customFormat="1" ht="12" customHeight="1">
      <c r="A85" s="286" t="s">
        <v>1305</v>
      </c>
      <c r="B85" s="201"/>
      <c r="C85" s="200"/>
      <c r="D85" s="201"/>
      <c r="E85" s="201"/>
      <c r="F85" s="287">
        <f>MEDIAN(F12,F16:F20,F24,F26,F28:F37,F39,F42:F77)</f>
        <v>0.68500000000000005</v>
      </c>
      <c r="G85" s="288"/>
      <c r="H85" s="288">
        <f>MEDIAN(H12,H16:H20,H24,H28:H37,H39,H42:H77)</f>
        <v>114.6</v>
      </c>
      <c r="I85" s="288"/>
      <c r="J85" s="288">
        <f>MEDIAN(J12,J16:J20,J24,J28:J37,J39,J42:J77)</f>
        <v>46.849999999999994</v>
      </c>
      <c r="K85" s="288"/>
      <c r="L85" s="288"/>
      <c r="M85" s="289"/>
      <c r="N85" s="207"/>
    </row>
    <row r="86" spans="1:14" s="208" customFormat="1" ht="12" customHeight="1">
      <c r="A86" s="286" t="s">
        <v>1134</v>
      </c>
      <c r="B86" s="201"/>
      <c r="C86" s="200"/>
      <c r="D86" s="201"/>
      <c r="E86" s="201"/>
      <c r="F86" s="288">
        <f>COUNT(F12,F16:F20,F24,F26,F28:F37,F39,F42:F77)</f>
        <v>20</v>
      </c>
      <c r="G86" s="288"/>
      <c r="H86" s="288">
        <f>COUNT(H12,H16:H20,H24,H26,H28:H37,H39,H42:H77)</f>
        <v>27</v>
      </c>
      <c r="I86" s="288"/>
      <c r="J86" s="288">
        <f t="shared" ref="J86" si="2">COUNT(J12,J16:J20,J24,J26,J28:J37,J39,J42:J77)</f>
        <v>16</v>
      </c>
      <c r="K86" s="288"/>
      <c r="L86" s="288"/>
      <c r="M86" s="289"/>
      <c r="N86" s="207"/>
    </row>
    <row r="87" spans="1:14" s="208" customFormat="1" ht="12" customHeight="1">
      <c r="A87" s="209"/>
      <c r="B87" s="201"/>
      <c r="C87" s="200"/>
      <c r="D87" s="201"/>
      <c r="E87" s="201"/>
      <c r="F87" s="292"/>
      <c r="G87" s="293"/>
      <c r="H87" s="293"/>
      <c r="I87" s="210"/>
      <c r="J87" s="203"/>
      <c r="K87" s="203"/>
      <c r="L87" s="205"/>
      <c r="M87" s="206"/>
      <c r="N87" s="207"/>
    </row>
    <row r="88" spans="1:14" s="208" customFormat="1" ht="12" customHeight="1">
      <c r="A88" s="198" t="s">
        <v>1308</v>
      </c>
      <c r="B88" s="201" t="s">
        <v>1309</v>
      </c>
      <c r="C88" s="200"/>
      <c r="D88" s="201"/>
      <c r="E88" s="201"/>
      <c r="F88" s="283">
        <f>AVERAGE(F12,F16:F69,F73,F75,F76,F77)</f>
        <v>0.60913043478260875</v>
      </c>
      <c r="G88" s="203"/>
      <c r="H88" s="203">
        <f>AVERAGE(H12,H16:H69,H73,H75,H76,H77)</f>
        <v>248.21774193548384</v>
      </c>
      <c r="I88" s="203"/>
      <c r="J88" s="203">
        <f>AVERAGE(J12,J16:J69,J73,J75,J76,J77)</f>
        <v>89.905000000000001</v>
      </c>
      <c r="K88" s="203"/>
      <c r="L88" s="203"/>
      <c r="M88" s="294"/>
      <c r="N88" s="207"/>
    </row>
    <row r="89" spans="1:14" s="208" customFormat="1" ht="12" customHeight="1">
      <c r="A89" s="209" t="s">
        <v>1144</v>
      </c>
      <c r="B89" s="199"/>
      <c r="C89" s="200"/>
      <c r="D89" s="201"/>
      <c r="E89" s="201"/>
      <c r="F89" s="291">
        <f t="shared" ref="F89" si="3">STDEV(F12,F16:F69,F73,F75,F76,F77)</f>
        <v>0.30319380305909716</v>
      </c>
      <c r="G89" s="210"/>
      <c r="H89" s="210">
        <f>STDEV(H12,H16:H69,H73,H75,H76,H77)</f>
        <v>234.4643023818293</v>
      </c>
      <c r="I89" s="210"/>
      <c r="J89" s="210">
        <f>STDEV(J12,J16:J69,J73,J75,J76,J77)</f>
        <v>86.184413507193696</v>
      </c>
      <c r="K89" s="210"/>
      <c r="L89" s="210"/>
      <c r="M89" s="294"/>
      <c r="N89" s="207"/>
    </row>
    <row r="90" spans="1:14" s="208" customFormat="1" ht="12" customHeight="1">
      <c r="A90" s="286" t="s">
        <v>1305</v>
      </c>
      <c r="B90" s="201"/>
      <c r="C90" s="200"/>
      <c r="D90" s="201"/>
      <c r="E90" s="201"/>
      <c r="F90" s="287">
        <f>MEDIAN(F12,F16:F69,F73,F75,F76,F77)</f>
        <v>0.59</v>
      </c>
      <c r="G90" s="288"/>
      <c r="H90" s="288">
        <f>MEDIAN(H12,H16:H69,H73,H75,H76,H77)</f>
        <v>137.9</v>
      </c>
      <c r="I90" s="288"/>
      <c r="J90" s="288">
        <f>MEDIAN(J12,J16:J69,J73,J75,J76,J77)</f>
        <v>63.849999999999994</v>
      </c>
      <c r="K90" s="288"/>
      <c r="L90" s="288"/>
      <c r="M90" s="289"/>
      <c r="N90" s="207"/>
    </row>
    <row r="91" spans="1:14" s="208" customFormat="1" ht="12" customHeight="1">
      <c r="A91" s="286" t="s">
        <v>1134</v>
      </c>
      <c r="B91" s="201"/>
      <c r="C91" s="200"/>
      <c r="D91" s="201"/>
      <c r="E91" s="201"/>
      <c r="F91" s="288">
        <f>COUNT(F12,F16:F69,F73,F75,F76,F77)</f>
        <v>23</v>
      </c>
      <c r="G91" s="288"/>
      <c r="H91" s="288">
        <f t="shared" ref="H91:J91" si="4">COUNT(H12,H16:H69,H73,H75,H76,H77)</f>
        <v>31</v>
      </c>
      <c r="I91" s="288"/>
      <c r="J91" s="288">
        <f t="shared" si="4"/>
        <v>20</v>
      </c>
      <c r="K91" s="288"/>
      <c r="L91" s="288"/>
      <c r="M91" s="289"/>
      <c r="N91" s="207"/>
    </row>
    <row r="92" spans="1:14" s="208" customFormat="1" ht="12" customHeight="1">
      <c r="F92" s="295"/>
      <c r="G92" s="204"/>
      <c r="H92" s="204"/>
      <c r="I92" s="204"/>
      <c r="J92" s="204"/>
      <c r="K92" s="296"/>
      <c r="L92" s="297"/>
      <c r="M92" s="294"/>
      <c r="N92" s="207"/>
    </row>
    <row r="93" spans="1:14" s="208" customFormat="1" ht="12" customHeight="1">
      <c r="A93" s="198" t="s">
        <v>1310</v>
      </c>
      <c r="B93" s="298" t="s">
        <v>1311</v>
      </c>
      <c r="F93" s="283">
        <f>AVERAGE(F12,F16:F20,F24,F26,F28:F37,F39,F42:F69,F73,F75,F76,F77)</f>
        <v>0.7105555555555555</v>
      </c>
      <c r="G93" s="203"/>
      <c r="H93" s="203">
        <f>AVERAGE(H12,H16:H20,H24,H28:H37,H39,H42:H69,H73,H75,H76,H77)</f>
        <v>165.93800000000002</v>
      </c>
      <c r="I93" s="203"/>
      <c r="J93" s="203">
        <f>AVERAGE(J12,J16:J20,J24,J28:J37,J39,J42:J69,J73,J75,J76,J77)</f>
        <v>65.86</v>
      </c>
      <c r="K93" s="203"/>
      <c r="L93" s="203"/>
      <c r="M93" s="294"/>
      <c r="N93" s="207"/>
    </row>
    <row r="94" spans="1:14" s="208" customFormat="1" ht="12" customHeight="1">
      <c r="A94" s="209" t="s">
        <v>1144</v>
      </c>
      <c r="F94" s="291">
        <f>STDEV(F12,F16:F20,F24,F26,F28:F37,F39,F42:F69,F73,F75,F76,F77)</f>
        <v>0.25839942228632901</v>
      </c>
      <c r="G94" s="210"/>
      <c r="H94" s="210">
        <f>STDEV(H12,H16:H20,H24,H28:H37,H39,H42:H69,H73,H75,H76,H77)</f>
        <v>147.66845696807877</v>
      </c>
      <c r="I94" s="210"/>
      <c r="J94" s="210">
        <f>STDEV(J12,J16:J20,J24,J28:J37,J39,J42:J69,J73,J75,J76,J77)</f>
        <v>71.40190873799223</v>
      </c>
      <c r="K94" s="210"/>
      <c r="L94" s="210"/>
      <c r="M94" s="294"/>
      <c r="N94" s="207"/>
    </row>
    <row r="95" spans="1:14" s="208" customFormat="1" ht="12" customHeight="1">
      <c r="A95" s="286" t="s">
        <v>1305</v>
      </c>
      <c r="B95" s="201"/>
      <c r="C95" s="200"/>
      <c r="D95" s="201"/>
      <c r="E95" s="201"/>
      <c r="F95" s="287">
        <f>MEDIAN(F12,F16:F20,F24,F26,F28:F37,F39,F42:F69,F73,F75,F76,F77)</f>
        <v>0.65</v>
      </c>
      <c r="G95" s="288"/>
      <c r="H95" s="288">
        <f>MEDIAN(H12,H16:H20,H24,H28:H37,H39,H42:H69,H73,H75,H76,H77)</f>
        <v>106</v>
      </c>
      <c r="I95" s="288"/>
      <c r="J95" s="288">
        <f>MEDIAN(J12,J16:J20,J24,J28:J37,J39,J42:J69,J73,J75,J76,J77)</f>
        <v>37.9</v>
      </c>
      <c r="K95" s="288"/>
      <c r="L95" s="288"/>
      <c r="M95" s="289"/>
      <c r="N95" s="207"/>
    </row>
    <row r="96" spans="1:14" s="208" customFormat="1" ht="12" customHeight="1">
      <c r="A96" s="286" t="s">
        <v>1134</v>
      </c>
      <c r="B96" s="201"/>
      <c r="C96" s="200"/>
      <c r="D96" s="201"/>
      <c r="E96" s="201"/>
      <c r="F96" s="288">
        <f>COUNT(F12,F16:F20,F24,F26,F28:F37,F39,F42:F69,F73,F75,F76,F77)</f>
        <v>18</v>
      </c>
      <c r="G96" s="288"/>
      <c r="H96" s="288">
        <f t="shared" ref="H96:J96" si="5">COUNT(H12,H16:H20,H24,H26,H28:H37,H39,H42:H69,H73,H75,H76,H77)</f>
        <v>25</v>
      </c>
      <c r="I96" s="288"/>
      <c r="J96" s="288">
        <f t="shared" si="5"/>
        <v>15</v>
      </c>
      <c r="K96" s="288"/>
      <c r="L96" s="288"/>
      <c r="M96" s="289"/>
      <c r="N96" s="207"/>
    </row>
    <row r="97" spans="1:14" s="208" customFormat="1" ht="12" customHeight="1">
      <c r="J97" s="200"/>
      <c r="K97" s="299"/>
      <c r="L97" s="300"/>
      <c r="M97" s="294"/>
      <c r="N97" s="207"/>
    </row>
    <row r="98" spans="1:14" s="208" customFormat="1" ht="12" customHeight="1">
      <c r="A98" s="214" t="s">
        <v>1312</v>
      </c>
      <c r="B98" s="201"/>
      <c r="C98" s="200"/>
      <c r="D98" s="201"/>
      <c r="E98" s="201"/>
      <c r="F98" s="201"/>
      <c r="G98" s="301"/>
      <c r="H98" s="302"/>
      <c r="I98" s="303"/>
      <c r="J98" s="302"/>
      <c r="K98" s="302"/>
      <c r="L98" s="304"/>
      <c r="M98" s="294"/>
      <c r="N98" s="305"/>
    </row>
    <row r="99" spans="1:14" ht="12" customHeight="1">
      <c r="A99" s="191" t="s">
        <v>949</v>
      </c>
      <c r="B99" s="192" t="s">
        <v>1313</v>
      </c>
      <c r="C99" s="193">
        <v>0.91</v>
      </c>
      <c r="D99" s="279" t="s">
        <v>1314</v>
      </c>
      <c r="E99" s="192">
        <v>640</v>
      </c>
      <c r="F99" s="279">
        <v>1</v>
      </c>
      <c r="G99" s="192">
        <v>10</v>
      </c>
      <c r="H99" s="193">
        <v>81.7</v>
      </c>
      <c r="I99" s="192">
        <v>5</v>
      </c>
      <c r="J99" s="193">
        <v>15.3</v>
      </c>
      <c r="K99" s="194">
        <f>G99</f>
        <v>10</v>
      </c>
      <c r="L99" s="193">
        <v>29.9</v>
      </c>
      <c r="M99" s="195" t="s">
        <v>1315</v>
      </c>
      <c r="N99" s="197" t="s">
        <v>1233</v>
      </c>
    </row>
    <row r="100" spans="1:14" ht="12" customHeight="1">
      <c r="A100" s="378" t="s">
        <v>962</v>
      </c>
      <c r="B100" s="192" t="s">
        <v>1316</v>
      </c>
      <c r="C100" s="192">
        <v>1.2</v>
      </c>
      <c r="D100" s="192" t="s">
        <v>1317</v>
      </c>
      <c r="E100" s="379">
        <v>645</v>
      </c>
      <c r="F100" s="340">
        <v>0.92</v>
      </c>
      <c r="G100" s="379">
        <v>3</v>
      </c>
      <c r="H100" s="380">
        <v>21.8</v>
      </c>
      <c r="I100" s="379"/>
      <c r="J100" s="380"/>
      <c r="K100" s="335">
        <f>G100</f>
        <v>3</v>
      </c>
      <c r="L100" s="380">
        <v>8.1999999999999993</v>
      </c>
      <c r="M100" s="362" t="s">
        <v>1318</v>
      </c>
      <c r="N100" s="363" t="s">
        <v>6</v>
      </c>
    </row>
    <row r="101" spans="1:14" ht="12" customHeight="1">
      <c r="A101" s="378"/>
      <c r="B101" s="192" t="s">
        <v>1319</v>
      </c>
      <c r="C101" s="193">
        <v>0.79</v>
      </c>
      <c r="D101" s="192" t="s">
        <v>1320</v>
      </c>
      <c r="E101" s="379"/>
      <c r="F101" s="341"/>
      <c r="G101" s="379"/>
      <c r="H101" s="380"/>
      <c r="I101" s="379"/>
      <c r="J101" s="380"/>
      <c r="K101" s="365"/>
      <c r="L101" s="380"/>
      <c r="M101" s="362"/>
      <c r="N101" s="363"/>
    </row>
    <row r="102" spans="1:14" ht="12" customHeight="1">
      <c r="A102" s="329" t="s">
        <v>1321</v>
      </c>
      <c r="B102" s="192" t="s">
        <v>1322</v>
      </c>
      <c r="C102" s="192">
        <v>1.2</v>
      </c>
      <c r="D102" s="192" t="s">
        <v>1323</v>
      </c>
      <c r="E102" s="331">
        <v>660</v>
      </c>
      <c r="F102" s="340">
        <v>0.71</v>
      </c>
      <c r="G102" s="331">
        <v>11</v>
      </c>
      <c r="H102" s="333">
        <v>40.700000000000003</v>
      </c>
      <c r="I102" s="331">
        <v>4</v>
      </c>
      <c r="J102" s="333">
        <v>40.4</v>
      </c>
      <c r="K102" s="335">
        <f>G102</f>
        <v>11</v>
      </c>
      <c r="L102" s="333">
        <v>6.1</v>
      </c>
      <c r="M102" s="342" t="s">
        <v>1324</v>
      </c>
      <c r="N102" s="376" t="s">
        <v>6</v>
      </c>
    </row>
    <row r="103" spans="1:14" ht="12" customHeight="1">
      <c r="A103" s="330"/>
      <c r="B103" s="192" t="s">
        <v>1325</v>
      </c>
      <c r="C103" s="193">
        <v>0.67</v>
      </c>
      <c r="D103" s="192" t="s">
        <v>1326</v>
      </c>
      <c r="E103" s="332"/>
      <c r="F103" s="341"/>
      <c r="G103" s="332"/>
      <c r="H103" s="334"/>
      <c r="I103" s="332"/>
      <c r="J103" s="334"/>
      <c r="K103" s="336"/>
      <c r="L103" s="334"/>
      <c r="M103" s="343"/>
      <c r="N103" s="377"/>
    </row>
    <row r="104" spans="1:14" ht="12" customHeight="1">
      <c r="A104" s="191" t="s">
        <v>1327</v>
      </c>
      <c r="B104" s="192" t="s">
        <v>1328</v>
      </c>
      <c r="C104" s="192">
        <v>0.1</v>
      </c>
      <c r="D104" s="192" t="s">
        <v>1329</v>
      </c>
      <c r="E104" s="192">
        <v>660</v>
      </c>
      <c r="F104" s="279">
        <v>1.04</v>
      </c>
      <c r="G104" s="192"/>
      <c r="H104" s="193"/>
      <c r="I104" s="192"/>
      <c r="J104" s="193"/>
      <c r="K104" s="194"/>
      <c r="L104" s="193"/>
      <c r="M104" s="195" t="s">
        <v>1330</v>
      </c>
      <c r="N104" s="228" t="s">
        <v>1169</v>
      </c>
    </row>
    <row r="105" spans="1:14" s="260" customFormat="1" ht="12" customHeight="1">
      <c r="A105" s="255" t="s">
        <v>1331</v>
      </c>
      <c r="B105" s="245" t="s">
        <v>1332</v>
      </c>
      <c r="C105" s="245">
        <v>1.8</v>
      </c>
      <c r="D105" s="245" t="s">
        <v>1333</v>
      </c>
      <c r="E105" s="245">
        <v>660</v>
      </c>
      <c r="F105" s="306">
        <v>0.54</v>
      </c>
      <c r="G105" s="245"/>
      <c r="H105" s="257"/>
      <c r="I105" s="245"/>
      <c r="J105" s="257"/>
      <c r="K105" s="256"/>
      <c r="L105" s="257"/>
      <c r="M105" s="258" t="s">
        <v>1334</v>
      </c>
      <c r="N105" s="307" t="s">
        <v>1335</v>
      </c>
    </row>
    <row r="106" spans="1:14" s="260" customFormat="1" ht="12" customHeight="1">
      <c r="A106" s="158" t="s">
        <v>981</v>
      </c>
      <c r="B106" s="245" t="s">
        <v>1336</v>
      </c>
      <c r="C106" s="245">
        <v>0.5</v>
      </c>
      <c r="D106" s="245" t="s">
        <v>1337</v>
      </c>
      <c r="E106" s="245">
        <v>725</v>
      </c>
      <c r="F106" s="306">
        <v>0.35</v>
      </c>
      <c r="G106" s="245">
        <v>5</v>
      </c>
      <c r="H106" s="257">
        <v>71.8</v>
      </c>
      <c r="I106" s="245"/>
      <c r="J106" s="257"/>
      <c r="K106" s="256">
        <v>5</v>
      </c>
      <c r="L106" s="257">
        <v>10.8</v>
      </c>
      <c r="M106" s="258" t="s">
        <v>1303</v>
      </c>
      <c r="N106" s="308" t="s">
        <v>6</v>
      </c>
    </row>
    <row r="107" spans="1:14" s="260" customFormat="1" ht="12" customHeight="1">
      <c r="A107" s="255" t="s">
        <v>1338</v>
      </c>
      <c r="B107" s="245" t="s">
        <v>1339</v>
      </c>
      <c r="C107" s="245">
        <v>1.9</v>
      </c>
      <c r="D107" s="245" t="s">
        <v>1340</v>
      </c>
      <c r="E107" s="245">
        <v>730</v>
      </c>
      <c r="F107" s="306">
        <v>0.15</v>
      </c>
      <c r="G107" s="245"/>
      <c r="H107" s="257"/>
      <c r="I107" s="245"/>
      <c r="J107" s="257"/>
      <c r="K107" s="256"/>
      <c r="L107" s="257"/>
      <c r="M107" s="258" t="s">
        <v>1334</v>
      </c>
      <c r="N107" s="307" t="s">
        <v>1335</v>
      </c>
    </row>
    <row r="108" spans="1:14" s="260" customFormat="1" ht="12" customHeight="1">
      <c r="A108" s="255" t="s">
        <v>987</v>
      </c>
      <c r="B108" s="245" t="s">
        <v>1341</v>
      </c>
      <c r="C108" s="257">
        <v>0.62</v>
      </c>
      <c r="D108" s="245" t="s">
        <v>1342</v>
      </c>
      <c r="E108" s="245">
        <v>740</v>
      </c>
      <c r="F108" s="306">
        <v>0.61</v>
      </c>
      <c r="G108" s="245">
        <v>2</v>
      </c>
      <c r="H108" s="257">
        <v>70.900000000000006</v>
      </c>
      <c r="I108" s="245"/>
      <c r="J108" s="257"/>
      <c r="K108" s="256">
        <f>G108</f>
        <v>2</v>
      </c>
      <c r="L108" s="257">
        <v>7.6</v>
      </c>
      <c r="M108" s="258" t="s">
        <v>1343</v>
      </c>
      <c r="N108" s="308" t="s">
        <v>6</v>
      </c>
    </row>
    <row r="109" spans="1:14" s="260" customFormat="1" ht="12" customHeight="1">
      <c r="A109" s="255" t="s">
        <v>991</v>
      </c>
      <c r="B109" s="245" t="s">
        <v>1344</v>
      </c>
      <c r="C109" s="257">
        <v>0.5</v>
      </c>
      <c r="D109" s="245" t="s">
        <v>1345</v>
      </c>
      <c r="E109" s="245">
        <v>750</v>
      </c>
      <c r="F109" s="306">
        <v>0.33</v>
      </c>
      <c r="G109" s="245">
        <v>5</v>
      </c>
      <c r="H109" s="257">
        <v>103.4</v>
      </c>
      <c r="I109" s="245"/>
      <c r="J109" s="257"/>
      <c r="K109" s="256">
        <v>5</v>
      </c>
      <c r="L109" s="257">
        <v>17.3</v>
      </c>
      <c r="M109" s="258" t="s">
        <v>1303</v>
      </c>
      <c r="N109" s="308" t="s">
        <v>6</v>
      </c>
    </row>
    <row r="110" spans="1:14" s="260" customFormat="1" ht="12" customHeight="1">
      <c r="A110" s="255" t="s">
        <v>997</v>
      </c>
      <c r="B110" s="245" t="s">
        <v>1346</v>
      </c>
      <c r="C110" s="256">
        <v>15</v>
      </c>
      <c r="D110" s="245" t="s">
        <v>1347</v>
      </c>
      <c r="E110" s="245">
        <v>760</v>
      </c>
      <c r="F110" s="306">
        <v>0.63</v>
      </c>
      <c r="G110" s="245">
        <v>9</v>
      </c>
      <c r="H110" s="257">
        <v>319.60000000000002</v>
      </c>
      <c r="I110" s="245"/>
      <c r="J110" s="257"/>
      <c r="K110" s="256">
        <f>G110</f>
        <v>9</v>
      </c>
      <c r="L110" s="257">
        <v>11.3</v>
      </c>
      <c r="M110" s="258" t="s">
        <v>1348</v>
      </c>
      <c r="N110" s="308" t="s">
        <v>6</v>
      </c>
    </row>
    <row r="111" spans="1:14" s="260" customFormat="1" ht="12" customHeight="1">
      <c r="A111" s="309" t="s">
        <v>1349</v>
      </c>
      <c r="B111" s="245" t="s">
        <v>1350</v>
      </c>
      <c r="C111" s="245">
        <v>4.8</v>
      </c>
      <c r="D111" s="245" t="s">
        <v>1351</v>
      </c>
      <c r="E111" s="245">
        <v>850</v>
      </c>
      <c r="F111" s="306">
        <v>0.68</v>
      </c>
      <c r="G111" s="245"/>
      <c r="H111" s="257"/>
      <c r="I111" s="245"/>
      <c r="J111" s="257"/>
      <c r="K111" s="256"/>
      <c r="L111" s="257"/>
      <c r="M111" s="258" t="s">
        <v>1348</v>
      </c>
      <c r="N111" s="307" t="s">
        <v>1335</v>
      </c>
    </row>
    <row r="112" spans="1:14" s="260" customFormat="1" ht="12" customHeight="1">
      <c r="A112" s="255" t="s">
        <v>1008</v>
      </c>
      <c r="B112" s="245" t="s">
        <v>1352</v>
      </c>
      <c r="C112" s="256">
        <v>20</v>
      </c>
      <c r="D112" s="245" t="s">
        <v>1353</v>
      </c>
      <c r="E112" s="245">
        <v>890</v>
      </c>
      <c r="F112" s="306">
        <v>0.64</v>
      </c>
      <c r="G112" s="245">
        <v>3</v>
      </c>
      <c r="H112" s="257">
        <v>15.3</v>
      </c>
      <c r="I112" s="245"/>
      <c r="J112" s="257"/>
      <c r="K112" s="256">
        <f>G112</f>
        <v>3</v>
      </c>
      <c r="L112" s="257">
        <v>17.3</v>
      </c>
      <c r="M112" s="258" t="s">
        <v>1348</v>
      </c>
      <c r="N112" s="308" t="s">
        <v>6</v>
      </c>
    </row>
    <row r="113" spans="1:14" s="260" customFormat="1" ht="12" customHeight="1">
      <c r="A113" s="255" t="s">
        <v>1354</v>
      </c>
      <c r="B113" s="245" t="s">
        <v>1355</v>
      </c>
      <c r="C113" s="257">
        <v>1.17</v>
      </c>
      <c r="D113" s="245" t="s">
        <v>1356</v>
      </c>
      <c r="E113" s="245">
        <v>1000</v>
      </c>
      <c r="F113" s="306">
        <v>0.25</v>
      </c>
      <c r="G113" s="245"/>
      <c r="H113" s="257"/>
      <c r="I113" s="245"/>
      <c r="J113" s="257"/>
      <c r="K113" s="310"/>
      <c r="L113" s="257"/>
      <c r="M113" s="258" t="s">
        <v>1357</v>
      </c>
      <c r="N113" s="307" t="s">
        <v>1335</v>
      </c>
    </row>
    <row r="114" spans="1:14" s="260" customFormat="1" ht="12" customHeight="1">
      <c r="A114" s="344" t="s">
        <v>1012</v>
      </c>
      <c r="B114" s="245" t="s">
        <v>1358</v>
      </c>
      <c r="C114" s="245">
        <v>8.8000000000000007</v>
      </c>
      <c r="D114" s="245" t="s">
        <v>1359</v>
      </c>
      <c r="E114" s="346">
        <v>1105</v>
      </c>
      <c r="F114" s="347">
        <v>0.59</v>
      </c>
      <c r="G114" s="346">
        <v>17</v>
      </c>
      <c r="H114" s="349">
        <v>277.89999999999998</v>
      </c>
      <c r="I114" s="346">
        <v>17</v>
      </c>
      <c r="J114" s="349">
        <v>59.7</v>
      </c>
      <c r="K114" s="350">
        <f>G114</f>
        <v>17</v>
      </c>
      <c r="L114" s="349">
        <v>82.6</v>
      </c>
      <c r="M114" s="337" t="s">
        <v>1360</v>
      </c>
      <c r="N114" s="354" t="s">
        <v>6</v>
      </c>
    </row>
    <row r="115" spans="1:14" s="260" customFormat="1" ht="12" customHeight="1">
      <c r="A115" s="345"/>
      <c r="B115" s="245" t="s">
        <v>1361</v>
      </c>
      <c r="C115" s="257">
        <v>1.1299999999999999</v>
      </c>
      <c r="D115" s="245" t="s">
        <v>1362</v>
      </c>
      <c r="E115" s="346"/>
      <c r="F115" s="348"/>
      <c r="G115" s="346"/>
      <c r="H115" s="349"/>
      <c r="I115" s="346"/>
      <c r="J115" s="349"/>
      <c r="K115" s="351"/>
      <c r="L115" s="349"/>
      <c r="M115" s="337"/>
      <c r="N115" s="354"/>
    </row>
    <row r="116" spans="1:14" s="260" customFormat="1" ht="12" customHeight="1">
      <c r="A116" s="309" t="s">
        <v>1031</v>
      </c>
      <c r="B116" s="245" t="s">
        <v>1363</v>
      </c>
      <c r="C116" s="245">
        <v>0.7</v>
      </c>
      <c r="D116" s="245" t="s">
        <v>1364</v>
      </c>
      <c r="E116" s="245">
        <v>1110</v>
      </c>
      <c r="F116" s="306">
        <v>0.31</v>
      </c>
      <c r="G116" s="245">
        <v>6</v>
      </c>
      <c r="H116" s="257">
        <v>138.6</v>
      </c>
      <c r="I116" s="245">
        <v>6</v>
      </c>
      <c r="J116" s="257">
        <v>20.9</v>
      </c>
      <c r="K116" s="256">
        <f>G116</f>
        <v>6</v>
      </c>
      <c r="L116" s="257">
        <v>51.4</v>
      </c>
      <c r="M116" s="258" t="s">
        <v>1360</v>
      </c>
      <c r="N116" s="308" t="s">
        <v>6</v>
      </c>
    </row>
    <row r="117" spans="1:14" s="260" customFormat="1" ht="12" customHeight="1">
      <c r="A117" s="309" t="s">
        <v>1365</v>
      </c>
      <c r="B117" s="245" t="s">
        <v>1366</v>
      </c>
      <c r="C117" s="245">
        <v>69</v>
      </c>
      <c r="D117" s="245" t="s">
        <v>1367</v>
      </c>
      <c r="E117" s="245">
        <v>1210</v>
      </c>
      <c r="F117" s="306">
        <v>0.63</v>
      </c>
      <c r="G117" s="245">
        <v>8</v>
      </c>
      <c r="H117" s="257">
        <v>96.3</v>
      </c>
      <c r="I117" s="245">
        <v>4</v>
      </c>
      <c r="J117" s="257">
        <v>31.3</v>
      </c>
      <c r="K117" s="256">
        <v>8</v>
      </c>
      <c r="L117" s="257">
        <v>13.3</v>
      </c>
      <c r="M117" s="258" t="s">
        <v>1368</v>
      </c>
      <c r="N117" s="308" t="s">
        <v>1155</v>
      </c>
    </row>
    <row r="118" spans="1:14" s="260" customFormat="1" ht="12" customHeight="1">
      <c r="A118" s="255" t="s">
        <v>1048</v>
      </c>
      <c r="B118" s="245" t="s">
        <v>1369</v>
      </c>
      <c r="C118" s="245">
        <v>1.3</v>
      </c>
      <c r="D118" s="245" t="s">
        <v>1370</v>
      </c>
      <c r="E118" s="245">
        <v>1360</v>
      </c>
      <c r="F118" s="306">
        <v>0.28999999999999998</v>
      </c>
      <c r="G118" s="245">
        <v>13</v>
      </c>
      <c r="H118" s="257">
        <v>179</v>
      </c>
      <c r="I118" s="245">
        <v>6</v>
      </c>
      <c r="J118" s="257">
        <v>22.3</v>
      </c>
      <c r="K118" s="256">
        <f>G118</f>
        <v>13</v>
      </c>
      <c r="L118" s="257">
        <v>44.8</v>
      </c>
      <c r="M118" s="258" t="s">
        <v>1371</v>
      </c>
      <c r="N118" s="308" t="s">
        <v>1233</v>
      </c>
    </row>
    <row r="119" spans="1:14" s="260" customFormat="1" ht="12" customHeight="1">
      <c r="A119" s="255" t="s">
        <v>1063</v>
      </c>
      <c r="B119" s="245" t="s">
        <v>1372</v>
      </c>
      <c r="C119" s="245">
        <v>1.3</v>
      </c>
      <c r="D119" s="245" t="s">
        <v>1373</v>
      </c>
      <c r="E119" s="245">
        <v>1415</v>
      </c>
      <c r="F119" s="306">
        <v>0.06</v>
      </c>
      <c r="G119" s="245">
        <v>12</v>
      </c>
      <c r="H119" s="257">
        <v>28.5</v>
      </c>
      <c r="I119" s="245"/>
      <c r="J119" s="257"/>
      <c r="K119" s="256">
        <f>G119</f>
        <v>12</v>
      </c>
      <c r="L119" s="257">
        <v>6.5</v>
      </c>
      <c r="M119" s="258" t="s">
        <v>1371</v>
      </c>
      <c r="N119" s="308" t="s">
        <v>1233</v>
      </c>
    </row>
    <row r="120" spans="1:14" s="260" customFormat="1" ht="12" customHeight="1">
      <c r="A120" s="338" t="s">
        <v>1374</v>
      </c>
      <c r="B120" s="245" t="s">
        <v>1375</v>
      </c>
      <c r="C120" s="257">
        <v>0.35</v>
      </c>
      <c r="D120" s="245" t="s">
        <v>1376</v>
      </c>
      <c r="E120" s="245">
        <v>1415</v>
      </c>
      <c r="F120" s="306">
        <v>0.2</v>
      </c>
      <c r="G120" s="245"/>
      <c r="H120" s="257"/>
      <c r="I120" s="245"/>
      <c r="J120" s="257"/>
      <c r="K120" s="257"/>
      <c r="L120" s="257"/>
      <c r="M120" s="258" t="s">
        <v>1377</v>
      </c>
      <c r="N120" s="307" t="s">
        <v>1335</v>
      </c>
    </row>
    <row r="121" spans="1:14" s="260" customFormat="1" ht="12" customHeight="1">
      <c r="A121" s="339"/>
      <c r="B121" s="245" t="s">
        <v>1378</v>
      </c>
      <c r="C121" s="257">
        <v>0.23</v>
      </c>
      <c r="D121" s="245" t="s">
        <v>1379</v>
      </c>
      <c r="E121" s="245">
        <v>1415</v>
      </c>
      <c r="F121" s="306">
        <v>0.12</v>
      </c>
      <c r="G121" s="245"/>
      <c r="H121" s="257"/>
      <c r="I121" s="245"/>
      <c r="J121" s="257"/>
      <c r="K121" s="257"/>
      <c r="L121" s="257"/>
      <c r="M121" s="258" t="s">
        <v>1377</v>
      </c>
      <c r="N121" s="307" t="s">
        <v>1335</v>
      </c>
    </row>
    <row r="122" spans="1:14" ht="12" customHeight="1">
      <c r="A122" s="191" t="s">
        <v>1380</v>
      </c>
      <c r="B122" s="192" t="s">
        <v>1381</v>
      </c>
      <c r="C122" s="192">
        <v>1.5</v>
      </c>
      <c r="D122" s="225" t="s">
        <v>1382</v>
      </c>
      <c r="E122" s="192">
        <v>1540</v>
      </c>
      <c r="F122" s="279">
        <v>0.51</v>
      </c>
      <c r="G122" s="192"/>
      <c r="H122" s="193"/>
      <c r="I122" s="192"/>
      <c r="J122" s="193"/>
      <c r="K122" s="193"/>
      <c r="L122" s="193"/>
      <c r="M122" s="195" t="s">
        <v>1383</v>
      </c>
      <c r="N122" s="228" t="s">
        <v>1335</v>
      </c>
    </row>
    <row r="123" spans="1:14" ht="12" customHeight="1">
      <c r="A123" s="191" t="s">
        <v>1384</v>
      </c>
      <c r="B123" s="192" t="s">
        <v>1385</v>
      </c>
      <c r="C123" s="193">
        <v>7</v>
      </c>
      <c r="D123" s="192" t="s">
        <v>1386</v>
      </c>
      <c r="E123" s="192">
        <v>2005</v>
      </c>
      <c r="F123" s="279">
        <v>0.13</v>
      </c>
      <c r="G123" s="192"/>
      <c r="H123" s="193"/>
      <c r="I123" s="192"/>
      <c r="J123" s="193"/>
      <c r="K123" s="193"/>
      <c r="L123" s="193"/>
      <c r="M123" s="195" t="s">
        <v>1387</v>
      </c>
      <c r="N123" s="228" t="s">
        <v>1388</v>
      </c>
    </row>
    <row r="124" spans="1:14" ht="12" customHeight="1">
      <c r="A124" s="191" t="s">
        <v>1389</v>
      </c>
      <c r="B124" s="192" t="s">
        <v>1390</v>
      </c>
      <c r="C124" s="193">
        <v>0.43</v>
      </c>
      <c r="D124" s="192" t="s">
        <v>1391</v>
      </c>
      <c r="E124" s="192">
        <v>2315</v>
      </c>
      <c r="F124" s="279">
        <v>0.11</v>
      </c>
      <c r="G124" s="192"/>
      <c r="H124" s="193"/>
      <c r="I124" s="192"/>
      <c r="J124" s="193"/>
      <c r="K124" s="193"/>
      <c r="L124" s="193"/>
      <c r="M124" s="195" t="s">
        <v>1392</v>
      </c>
      <c r="N124" s="228" t="s">
        <v>1393</v>
      </c>
    </row>
    <row r="125" spans="1:14" ht="12" customHeight="1">
      <c r="A125" s="191" t="s">
        <v>1394</v>
      </c>
      <c r="B125" s="192" t="s">
        <v>1395</v>
      </c>
      <c r="C125" s="193">
        <v>0.1</v>
      </c>
      <c r="D125" s="192" t="s">
        <v>1396</v>
      </c>
      <c r="E125" s="192">
        <v>2460</v>
      </c>
      <c r="F125" s="279">
        <v>0.12</v>
      </c>
      <c r="G125" s="192"/>
      <c r="H125" s="193"/>
      <c r="I125" s="192"/>
      <c r="J125" s="193"/>
      <c r="K125" s="193"/>
      <c r="L125" s="193"/>
      <c r="M125" s="195" t="s">
        <v>1397</v>
      </c>
      <c r="N125" s="228" t="s">
        <v>1335</v>
      </c>
    </row>
    <row r="126" spans="1:14" ht="12" customHeight="1">
      <c r="A126" s="311" t="s">
        <v>1398</v>
      </c>
      <c r="C126" s="18"/>
      <c r="F126" s="313">
        <f t="shared" ref="F126" si="6">AVERAGE(F99:F125)</f>
        <v>0.4549999999999999</v>
      </c>
      <c r="G126" s="14"/>
      <c r="H126" s="14">
        <f>AVERAGE(H99:H125)</f>
        <v>111.19230769230768</v>
      </c>
      <c r="I126" s="314"/>
      <c r="J126" s="14">
        <f>AVERAGE(J99:J125)</f>
        <v>31.650000000000006</v>
      </c>
      <c r="K126" s="14"/>
      <c r="L126" s="14"/>
      <c r="M126" s="315"/>
      <c r="N126" s="316"/>
    </row>
    <row r="127" spans="1:14" ht="12" customHeight="1">
      <c r="A127" s="317" t="s">
        <v>1144</v>
      </c>
      <c r="C127" s="18"/>
      <c r="F127" s="318">
        <f t="shared" ref="F127" si="7">STDEV(F99:F125)</f>
        <v>0.2948249296284744</v>
      </c>
      <c r="G127" s="314"/>
      <c r="H127" s="314">
        <f>STDEV(H99:H125)</f>
        <v>95.697139120756603</v>
      </c>
      <c r="I127" s="3"/>
      <c r="J127" s="314">
        <f>STDEV(J99:J125)</f>
        <v>16.332758493285802</v>
      </c>
      <c r="K127" s="319"/>
      <c r="L127" s="314"/>
      <c r="M127" s="294"/>
      <c r="N127" s="316"/>
    </row>
    <row r="128" spans="1:14" s="208" customFormat="1" ht="12" customHeight="1">
      <c r="A128" s="286" t="s">
        <v>1305</v>
      </c>
      <c r="B128" s="201"/>
      <c r="C128" s="200"/>
      <c r="D128" s="201"/>
      <c r="E128" s="201"/>
      <c r="F128" s="287">
        <f>MEDIAN(F99:F125)</f>
        <v>0.43</v>
      </c>
      <c r="G128" s="288"/>
      <c r="H128" s="288">
        <f>MEDIAN(H99:H125)</f>
        <v>81.7</v>
      </c>
      <c r="I128" s="288"/>
      <c r="J128" s="288">
        <f t="shared" ref="J128" si="8">MEDIAN(J99:J125)</f>
        <v>26.8</v>
      </c>
      <c r="K128" s="288"/>
      <c r="L128" s="288"/>
      <c r="M128" s="289"/>
      <c r="N128" s="207"/>
    </row>
    <row r="129" spans="1:14" s="208" customFormat="1" ht="12" customHeight="1">
      <c r="A129" s="286" t="s">
        <v>1134</v>
      </c>
      <c r="B129" s="201"/>
      <c r="C129" s="200"/>
      <c r="D129" s="201"/>
      <c r="E129" s="201"/>
      <c r="F129" s="288">
        <f>COUNT(F99:F125)</f>
        <v>24</v>
      </c>
      <c r="G129" s="288"/>
      <c r="H129" s="288">
        <f t="shared" ref="H129:J129" si="9">COUNT(H99:H125)</f>
        <v>13</v>
      </c>
      <c r="I129" s="288"/>
      <c r="J129" s="288">
        <f t="shared" si="9"/>
        <v>6</v>
      </c>
      <c r="K129" s="288"/>
      <c r="L129" s="288"/>
      <c r="M129" s="289"/>
      <c r="N129" s="207"/>
    </row>
    <row r="130" spans="1:14" ht="12" customHeight="1">
      <c r="A130" s="320"/>
      <c r="C130" s="18"/>
      <c r="F130" s="321"/>
      <c r="G130" s="3"/>
      <c r="H130" s="23"/>
      <c r="J130" s="23"/>
      <c r="K130" s="23"/>
      <c r="L130" s="18"/>
      <c r="M130" s="294"/>
      <c r="N130" s="316"/>
    </row>
    <row r="131" spans="1:14" ht="12" customHeight="1">
      <c r="A131" s="322" t="s">
        <v>1399</v>
      </c>
      <c r="F131" s="321"/>
      <c r="H131" s="18"/>
      <c r="J131" s="18"/>
      <c r="K131" s="18"/>
      <c r="L131" s="18"/>
      <c r="M131" s="294"/>
    </row>
    <row r="132" spans="1:14" s="260" customFormat="1" ht="12" customHeight="1">
      <c r="A132" s="329" t="s">
        <v>1076</v>
      </c>
      <c r="B132" s="245" t="s">
        <v>1400</v>
      </c>
      <c r="C132" s="257">
        <v>0.97</v>
      </c>
      <c r="D132" s="245" t="s">
        <v>1401</v>
      </c>
      <c r="E132" s="331">
        <v>2500</v>
      </c>
      <c r="F132" s="340">
        <v>0.2</v>
      </c>
      <c r="G132" s="331">
        <v>21</v>
      </c>
      <c r="H132" s="333">
        <v>70.5</v>
      </c>
      <c r="I132" s="331"/>
      <c r="J132" s="333"/>
      <c r="K132" s="335">
        <v>21</v>
      </c>
      <c r="L132" s="333">
        <v>27.5</v>
      </c>
      <c r="M132" s="342" t="s">
        <v>1402</v>
      </c>
      <c r="N132" s="352" t="s">
        <v>1233</v>
      </c>
    </row>
    <row r="133" spans="1:14" s="260" customFormat="1" ht="12" customHeight="1">
      <c r="A133" s="330"/>
      <c r="B133" s="245" t="s">
        <v>1403</v>
      </c>
      <c r="C133" s="257">
        <v>2.2000000000000002</v>
      </c>
      <c r="D133" s="245" t="s">
        <v>1404</v>
      </c>
      <c r="E133" s="332"/>
      <c r="F133" s="341"/>
      <c r="G133" s="332"/>
      <c r="H133" s="334"/>
      <c r="I133" s="332"/>
      <c r="J133" s="334"/>
      <c r="K133" s="336"/>
      <c r="L133" s="334"/>
      <c r="M133" s="343"/>
      <c r="N133" s="353"/>
    </row>
    <row r="134" spans="1:14" ht="12" customHeight="1">
      <c r="A134" s="191" t="s">
        <v>1101</v>
      </c>
      <c r="B134" s="192"/>
      <c r="C134" s="192"/>
      <c r="D134" s="192"/>
      <c r="E134" s="192">
        <v>2550</v>
      </c>
      <c r="F134" s="279"/>
      <c r="G134" s="192">
        <v>4</v>
      </c>
      <c r="H134" s="193">
        <v>129.5</v>
      </c>
      <c r="I134" s="192">
        <v>4</v>
      </c>
      <c r="J134" s="193">
        <v>64.900000000000006</v>
      </c>
      <c r="K134" s="194">
        <f>G134</f>
        <v>4</v>
      </c>
      <c r="L134" s="193">
        <v>9.9</v>
      </c>
      <c r="M134" s="195" t="s">
        <v>1405</v>
      </c>
      <c r="N134" s="197" t="s">
        <v>1176</v>
      </c>
    </row>
    <row r="135" spans="1:14" s="106" customFormat="1" ht="12" customHeight="1">
      <c r="A135" s="265" t="s">
        <v>1107</v>
      </c>
      <c r="B135" s="225" t="s">
        <v>1406</v>
      </c>
      <c r="C135" s="225">
        <v>0.8</v>
      </c>
      <c r="D135" s="225" t="s">
        <v>1203</v>
      </c>
      <c r="E135" s="238">
        <v>2695</v>
      </c>
      <c r="F135" s="280">
        <v>0.15</v>
      </c>
      <c r="G135" s="230">
        <v>4</v>
      </c>
      <c r="H135" s="231">
        <v>24.5</v>
      </c>
      <c r="I135" s="230"/>
      <c r="J135" s="231"/>
      <c r="K135" s="323">
        <f>G135</f>
        <v>4</v>
      </c>
      <c r="L135" s="239">
        <v>9.8000000000000007</v>
      </c>
      <c r="M135" s="324" t="s">
        <v>1407</v>
      </c>
      <c r="N135" s="281" t="s">
        <v>6</v>
      </c>
    </row>
    <row r="136" spans="1:14" ht="12" customHeight="1">
      <c r="A136" s="191" t="s">
        <v>1113</v>
      </c>
      <c r="B136" s="192"/>
      <c r="C136" s="225"/>
      <c r="D136" s="225"/>
      <c r="E136" s="192">
        <v>2700</v>
      </c>
      <c r="F136" s="279"/>
      <c r="G136" s="192">
        <v>3</v>
      </c>
      <c r="H136" s="193">
        <v>346.8</v>
      </c>
      <c r="I136" s="192"/>
      <c r="J136" s="193"/>
      <c r="K136" s="194">
        <f>G136</f>
        <v>3</v>
      </c>
      <c r="L136" s="193">
        <v>16.2</v>
      </c>
      <c r="M136" s="195" t="s">
        <v>1408</v>
      </c>
      <c r="N136" s="197" t="s">
        <v>6</v>
      </c>
    </row>
    <row r="137" spans="1:14" ht="12" customHeight="1">
      <c r="A137" s="311" t="s">
        <v>1409</v>
      </c>
      <c r="F137" s="313">
        <f t="shared" ref="F137" si="10">AVERAGE(F132:F136)</f>
        <v>0.17499999999999999</v>
      </c>
      <c r="G137" s="14"/>
      <c r="H137" s="14">
        <f>AVERAGE(H132:H136)</f>
        <v>142.82499999999999</v>
      </c>
      <c r="I137" s="314"/>
      <c r="J137" s="14">
        <f>AVERAGE(J132:J136)</f>
        <v>64.900000000000006</v>
      </c>
      <c r="K137" s="14"/>
      <c r="L137" s="14"/>
      <c r="M137" s="315"/>
    </row>
    <row r="138" spans="1:14" ht="12" customHeight="1">
      <c r="A138" s="317" t="s">
        <v>1144</v>
      </c>
      <c r="F138" s="318">
        <f>STDEV(F132:F136)</f>
        <v>3.5355339059327487E-2</v>
      </c>
      <c r="G138" s="314"/>
      <c r="H138" s="314">
        <f>STDEV(H132:H136)</f>
        <v>142.61260755393729</v>
      </c>
      <c r="I138" s="314"/>
      <c r="J138" s="314" t="e">
        <f>STDEV(J132:J136)</f>
        <v>#DIV/0!</v>
      </c>
      <c r="K138" s="14"/>
      <c r="L138" s="314"/>
      <c r="M138" s="315"/>
    </row>
    <row r="139" spans="1:14" s="208" customFormat="1" ht="12" customHeight="1">
      <c r="A139" s="286" t="s">
        <v>1305</v>
      </c>
      <c r="B139" s="201"/>
      <c r="C139" s="200"/>
      <c r="D139" s="201"/>
      <c r="E139" s="201"/>
      <c r="F139" s="287">
        <f>MEDIAN(F132:F136)</f>
        <v>0.17499999999999999</v>
      </c>
      <c r="G139" s="287"/>
      <c r="H139" s="288">
        <f t="shared" ref="H139:J139" si="11">MEDIAN(H132:H136)</f>
        <v>100</v>
      </c>
      <c r="I139" s="288"/>
      <c r="J139" s="288">
        <f t="shared" si="11"/>
        <v>64.900000000000006</v>
      </c>
      <c r="K139" s="288"/>
      <c r="L139" s="288"/>
      <c r="M139" s="289"/>
      <c r="N139" s="207"/>
    </row>
    <row r="140" spans="1:14">
      <c r="A140" s="325" t="s">
        <v>1134</v>
      </c>
      <c r="F140" s="312">
        <f>COUNT(F132:F136)</f>
        <v>2</v>
      </c>
      <c r="H140" s="312">
        <f t="shared" ref="H140:J140" si="12">COUNT(H132:H136)</f>
        <v>4</v>
      </c>
      <c r="J140" s="312">
        <f t="shared" si="12"/>
        <v>1</v>
      </c>
      <c r="L140" s="312"/>
    </row>
  </sheetData>
  <mergeCells count="156">
    <mergeCell ref="A1:N1"/>
    <mergeCell ref="A21:A23"/>
    <mergeCell ref="E21:E23"/>
    <mergeCell ref="F21:F23"/>
    <mergeCell ref="G21:G23"/>
    <mergeCell ref="H21:H23"/>
    <mergeCell ref="I21:I23"/>
    <mergeCell ref="J21:J23"/>
    <mergeCell ref="K21:K23"/>
    <mergeCell ref="L21:L23"/>
    <mergeCell ref="M21:M23"/>
    <mergeCell ref="N21:N23"/>
    <mergeCell ref="A28:A33"/>
    <mergeCell ref="E28:E33"/>
    <mergeCell ref="F28:F33"/>
    <mergeCell ref="G28:G33"/>
    <mergeCell ref="H28:H33"/>
    <mergeCell ref="I28:I33"/>
    <mergeCell ref="N28:N33"/>
    <mergeCell ref="A34:A35"/>
    <mergeCell ref="E34:E35"/>
    <mergeCell ref="F34:F35"/>
    <mergeCell ref="G34:G35"/>
    <mergeCell ref="H34:H35"/>
    <mergeCell ref="I34:I35"/>
    <mergeCell ref="J34:J35"/>
    <mergeCell ref="K34:K35"/>
    <mergeCell ref="L34:L35"/>
    <mergeCell ref="J28:J33"/>
    <mergeCell ref="K28:K33"/>
    <mergeCell ref="L28:L33"/>
    <mergeCell ref="M28:M33"/>
    <mergeCell ref="I42:I47"/>
    <mergeCell ref="J42:J47"/>
    <mergeCell ref="K42:K47"/>
    <mergeCell ref="L42:L47"/>
    <mergeCell ref="M34:M35"/>
    <mergeCell ref="N34:N35"/>
    <mergeCell ref="A36:A37"/>
    <mergeCell ref="E36:E37"/>
    <mergeCell ref="F36:F37"/>
    <mergeCell ref="G36:G37"/>
    <mergeCell ref="H36:H37"/>
    <mergeCell ref="I36:I37"/>
    <mergeCell ref="N36:N37"/>
    <mergeCell ref="J36:J37"/>
    <mergeCell ref="K36:K37"/>
    <mergeCell ref="L36:L37"/>
    <mergeCell ref="M36:M37"/>
    <mergeCell ref="A63:A67"/>
    <mergeCell ref="E63:E67"/>
    <mergeCell ref="I55:I58"/>
    <mergeCell ref="J55:J58"/>
    <mergeCell ref="K55:K58"/>
    <mergeCell ref="L55:L58"/>
    <mergeCell ref="M42:M47"/>
    <mergeCell ref="N42:N47"/>
    <mergeCell ref="A48:A51"/>
    <mergeCell ref="E48:E51"/>
    <mergeCell ref="F48:F51"/>
    <mergeCell ref="G48:G51"/>
    <mergeCell ref="H48:H51"/>
    <mergeCell ref="I48:I51"/>
    <mergeCell ref="N48:N51"/>
    <mergeCell ref="J48:J51"/>
    <mergeCell ref="K48:K51"/>
    <mergeCell ref="L48:L51"/>
    <mergeCell ref="M48:M51"/>
    <mergeCell ref="A42:A47"/>
    <mergeCell ref="E42:E47"/>
    <mergeCell ref="F42:F47"/>
    <mergeCell ref="G42:G47"/>
    <mergeCell ref="H42:H47"/>
    <mergeCell ref="M55:M58"/>
    <mergeCell ref="N55:N58"/>
    <mergeCell ref="A59:A62"/>
    <mergeCell ref="E59:E62"/>
    <mergeCell ref="F59:F62"/>
    <mergeCell ref="G59:G62"/>
    <mergeCell ref="H59:H62"/>
    <mergeCell ref="I59:I62"/>
    <mergeCell ref="N59:N62"/>
    <mergeCell ref="J59:J62"/>
    <mergeCell ref="K59:K62"/>
    <mergeCell ref="L59:L62"/>
    <mergeCell ref="M59:M62"/>
    <mergeCell ref="A55:A58"/>
    <mergeCell ref="E55:E58"/>
    <mergeCell ref="F55:F58"/>
    <mergeCell ref="G55:G58"/>
    <mergeCell ref="H55:H58"/>
    <mergeCell ref="A70:A72"/>
    <mergeCell ref="E70:E72"/>
    <mergeCell ref="F70:F72"/>
    <mergeCell ref="G70:G72"/>
    <mergeCell ref="H70:H72"/>
    <mergeCell ref="I70:I72"/>
    <mergeCell ref="N70:N72"/>
    <mergeCell ref="J70:J72"/>
    <mergeCell ref="K70:K72"/>
    <mergeCell ref="L70:L72"/>
    <mergeCell ref="M70:M72"/>
    <mergeCell ref="A100:A101"/>
    <mergeCell ref="E100:E101"/>
    <mergeCell ref="F100:F101"/>
    <mergeCell ref="G100:G101"/>
    <mergeCell ref="H100:H101"/>
    <mergeCell ref="I100:I101"/>
    <mergeCell ref="J100:J101"/>
    <mergeCell ref="K100:K101"/>
    <mergeCell ref="L100:L101"/>
    <mergeCell ref="N132:N133"/>
    <mergeCell ref="N114:N115"/>
    <mergeCell ref="I132:I133"/>
    <mergeCell ref="F63:F67"/>
    <mergeCell ref="G63:G67"/>
    <mergeCell ref="H63:H67"/>
    <mergeCell ref="I63:I67"/>
    <mergeCell ref="J63:J67"/>
    <mergeCell ref="M100:M101"/>
    <mergeCell ref="N100:N101"/>
    <mergeCell ref="F102:F103"/>
    <mergeCell ref="G102:G103"/>
    <mergeCell ref="H102:H103"/>
    <mergeCell ref="I102:I103"/>
    <mergeCell ref="K63:K67"/>
    <mergeCell ref="L63:L67"/>
    <mergeCell ref="M63:M67"/>
    <mergeCell ref="N63:N67"/>
    <mergeCell ref="N102:N103"/>
    <mergeCell ref="J102:J103"/>
    <mergeCell ref="K102:K103"/>
    <mergeCell ref="L102:L103"/>
    <mergeCell ref="M102:M103"/>
    <mergeCell ref="A102:A103"/>
    <mergeCell ref="E102:E103"/>
    <mergeCell ref="J132:J133"/>
    <mergeCell ref="K132:K133"/>
    <mergeCell ref="L132:L133"/>
    <mergeCell ref="M114:M115"/>
    <mergeCell ref="A120:A121"/>
    <mergeCell ref="A132:A133"/>
    <mergeCell ref="E132:E133"/>
    <mergeCell ref="F132:F133"/>
    <mergeCell ref="G132:G133"/>
    <mergeCell ref="H132:H133"/>
    <mergeCell ref="M132:M133"/>
    <mergeCell ref="A114:A115"/>
    <mergeCell ref="E114:E115"/>
    <mergeCell ref="F114:F115"/>
    <mergeCell ref="G114:G115"/>
    <mergeCell ref="H114:H115"/>
    <mergeCell ref="I114:I115"/>
    <mergeCell ref="J114:J115"/>
    <mergeCell ref="K114:K115"/>
    <mergeCell ref="L114:L115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2"/>
  <sheetViews>
    <sheetView workbookViewId="0">
      <selection activeCell="A10" sqref="A10"/>
    </sheetView>
  </sheetViews>
  <sheetFormatPr defaultRowHeight="14.4"/>
  <cols>
    <col min="1" max="1" width="36.5546875" bestFit="1" customWidth="1"/>
  </cols>
  <sheetData>
    <row r="1" spans="1:1">
      <c r="A1" s="328" t="s">
        <v>1484</v>
      </c>
    </row>
    <row r="2" spans="1:1">
      <c r="A2" s="326" t="s">
        <v>1414</v>
      </c>
    </row>
    <row r="3" spans="1:1">
      <c r="A3" s="326" t="s">
        <v>1415</v>
      </c>
    </row>
    <row r="4" spans="1:1">
      <c r="A4" s="326" t="s">
        <v>1416</v>
      </c>
    </row>
    <row r="5" spans="1:1">
      <c r="A5" s="326" t="s">
        <v>1417</v>
      </c>
    </row>
    <row r="6" spans="1:1">
      <c r="A6" s="326" t="s">
        <v>1418</v>
      </c>
    </row>
    <row r="7" spans="1:1">
      <c r="A7" s="327" t="s">
        <v>1419</v>
      </c>
    </row>
    <row r="8" spans="1:1" ht="15">
      <c r="A8" s="326" t="s">
        <v>1420</v>
      </c>
    </row>
    <row r="9" spans="1:1">
      <c r="A9" s="326" t="s">
        <v>1421</v>
      </c>
    </row>
    <row r="10" spans="1:1">
      <c r="A10" s="326" t="s">
        <v>1422</v>
      </c>
    </row>
    <row r="11" spans="1:1">
      <c r="A11" s="326" t="s">
        <v>1423</v>
      </c>
    </row>
    <row r="12" spans="1:1">
      <c r="A12" s="326" t="s">
        <v>1424</v>
      </c>
    </row>
    <row r="13" spans="1:1">
      <c r="A13" s="326" t="s">
        <v>1425</v>
      </c>
    </row>
    <row r="14" spans="1:1">
      <c r="A14" s="326" t="s">
        <v>1426</v>
      </c>
    </row>
    <row r="15" spans="1:1">
      <c r="A15" s="326" t="s">
        <v>1427</v>
      </c>
    </row>
    <row r="16" spans="1:1">
      <c r="A16" s="326" t="s">
        <v>1428</v>
      </c>
    </row>
    <row r="17" spans="1:1">
      <c r="A17" s="327" t="s">
        <v>1429</v>
      </c>
    </row>
    <row r="18" spans="1:1">
      <c r="A18" s="327" t="s">
        <v>1430</v>
      </c>
    </row>
    <row r="19" spans="1:1">
      <c r="A19" s="326" t="s">
        <v>1431</v>
      </c>
    </row>
    <row r="20" spans="1:1">
      <c r="A20" s="326" t="s">
        <v>1432</v>
      </c>
    </row>
    <row r="21" spans="1:1">
      <c r="A21" s="326" t="s">
        <v>1433</v>
      </c>
    </row>
    <row r="22" spans="1:1">
      <c r="A22" s="326" t="s">
        <v>1410</v>
      </c>
    </row>
    <row r="23" spans="1:1">
      <c r="A23" s="326" t="s">
        <v>1434</v>
      </c>
    </row>
    <row r="24" spans="1:1">
      <c r="A24" s="326" t="s">
        <v>1435</v>
      </c>
    </row>
    <row r="25" spans="1:1">
      <c r="A25" s="326" t="s">
        <v>1436</v>
      </c>
    </row>
    <row r="26" spans="1:1">
      <c r="A26" s="326" t="s">
        <v>1437</v>
      </c>
    </row>
    <row r="27" spans="1:1">
      <c r="A27" s="326" t="s">
        <v>1438</v>
      </c>
    </row>
    <row r="28" spans="1:1">
      <c r="A28" s="326" t="s">
        <v>1439</v>
      </c>
    </row>
    <row r="29" spans="1:1">
      <c r="A29" s="326" t="s">
        <v>1440</v>
      </c>
    </row>
    <row r="30" spans="1:1">
      <c r="A30" s="326" t="s">
        <v>1441</v>
      </c>
    </row>
    <row r="31" spans="1:1">
      <c r="A31" s="326" t="s">
        <v>1442</v>
      </c>
    </row>
    <row r="32" spans="1:1">
      <c r="A32" s="326" t="s">
        <v>1443</v>
      </c>
    </row>
    <row r="33" spans="1:1">
      <c r="A33" s="327" t="s">
        <v>1444</v>
      </c>
    </row>
    <row r="34" spans="1:1">
      <c r="A34" s="326" t="s">
        <v>1445</v>
      </c>
    </row>
    <row r="35" spans="1:1">
      <c r="A35" s="326" t="s">
        <v>1446</v>
      </c>
    </row>
    <row r="36" spans="1:1">
      <c r="A36" s="326" t="s">
        <v>1447</v>
      </c>
    </row>
    <row r="37" spans="1:1">
      <c r="A37" s="326" t="s">
        <v>1448</v>
      </c>
    </row>
    <row r="38" spans="1:1">
      <c r="A38" s="326" t="s">
        <v>1449</v>
      </c>
    </row>
    <row r="39" spans="1:1">
      <c r="A39" s="326" t="s">
        <v>1450</v>
      </c>
    </row>
    <row r="40" spans="1:1">
      <c r="A40" s="326" t="s">
        <v>1451</v>
      </c>
    </row>
    <row r="41" spans="1:1">
      <c r="A41" s="326" t="s">
        <v>1452</v>
      </c>
    </row>
    <row r="42" spans="1:1">
      <c r="A42" s="326" t="s">
        <v>1453</v>
      </c>
    </row>
    <row r="43" spans="1:1">
      <c r="A43" s="326" t="s">
        <v>1454</v>
      </c>
    </row>
    <row r="44" spans="1:1">
      <c r="A44" s="326" t="s">
        <v>1455</v>
      </c>
    </row>
    <row r="45" spans="1:1">
      <c r="A45" s="326" t="s">
        <v>1456</v>
      </c>
    </row>
    <row r="46" spans="1:1">
      <c r="A46" s="326" t="s">
        <v>1457</v>
      </c>
    </row>
    <row r="47" spans="1:1">
      <c r="A47" s="326" t="s">
        <v>1458</v>
      </c>
    </row>
    <row r="48" spans="1:1">
      <c r="A48" s="326" t="s">
        <v>1459</v>
      </c>
    </row>
    <row r="49" spans="1:1">
      <c r="A49" s="326" t="s">
        <v>1460</v>
      </c>
    </row>
    <row r="50" spans="1:1">
      <c r="A50" s="326" t="s">
        <v>1461</v>
      </c>
    </row>
    <row r="51" spans="1:1">
      <c r="A51" s="326" t="s">
        <v>1462</v>
      </c>
    </row>
    <row r="52" spans="1:1">
      <c r="A52" s="327" t="s">
        <v>1463</v>
      </c>
    </row>
    <row r="53" spans="1:1">
      <c r="A53" s="326" t="s">
        <v>1464</v>
      </c>
    </row>
    <row r="54" spans="1:1">
      <c r="A54" s="326" t="s">
        <v>1465</v>
      </c>
    </row>
    <row r="55" spans="1:1">
      <c r="A55" s="327" t="s">
        <v>1466</v>
      </c>
    </row>
    <row r="56" spans="1:1">
      <c r="A56" s="326" t="s">
        <v>1467</v>
      </c>
    </row>
    <row r="57" spans="1:1">
      <c r="A57" s="326" t="s">
        <v>1468</v>
      </c>
    </row>
    <row r="58" spans="1:1">
      <c r="A58" s="326" t="s">
        <v>1469</v>
      </c>
    </row>
    <row r="59" spans="1:1">
      <c r="A59" s="326" t="s">
        <v>1470</v>
      </c>
    </row>
    <row r="60" spans="1:1">
      <c r="A60" s="326" t="s">
        <v>1471</v>
      </c>
    </row>
    <row r="61" spans="1:1">
      <c r="A61" s="326" t="s">
        <v>1472</v>
      </c>
    </row>
    <row r="62" spans="1:1">
      <c r="A62" s="326" t="s">
        <v>1473</v>
      </c>
    </row>
    <row r="63" spans="1:1">
      <c r="A63" s="326" t="s">
        <v>1474</v>
      </c>
    </row>
    <row r="64" spans="1:1">
      <c r="A64" s="326" t="s">
        <v>1475</v>
      </c>
    </row>
    <row r="65" spans="1:1">
      <c r="A65" s="326" t="s">
        <v>1476</v>
      </c>
    </row>
    <row r="66" spans="1:1">
      <c r="A66" s="326" t="s">
        <v>1477</v>
      </c>
    </row>
    <row r="67" spans="1:1">
      <c r="A67" s="326" t="s">
        <v>1478</v>
      </c>
    </row>
    <row r="68" spans="1:1">
      <c r="A68" s="326" t="s">
        <v>1479</v>
      </c>
    </row>
    <row r="69" spans="1:1">
      <c r="A69" s="326" t="s">
        <v>1480</v>
      </c>
    </row>
    <row r="70" spans="1:1">
      <c r="A70" s="326" t="s">
        <v>1481</v>
      </c>
    </row>
    <row r="71" spans="1:1">
      <c r="A71" s="326" t="s">
        <v>1482</v>
      </c>
    </row>
    <row r="72" spans="1:1">
      <c r="A72" s="326" t="s">
        <v>1483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Table A.1</vt:lpstr>
      <vt:lpstr>Table A.2</vt:lpstr>
      <vt:lpstr>Table A.3</vt:lpstr>
      <vt:lpstr>OLE_LINK40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Xinze Lu</dc:creator>
  <cp:lastModifiedBy>Brian Kendall</cp:lastModifiedBy>
  <dcterms:created xsi:type="dcterms:W3CDTF">2017-05-03T18:19:29Z</dcterms:created>
  <dcterms:modified xsi:type="dcterms:W3CDTF">2017-07-25T13:48:15Z</dcterms:modified>
</cp:coreProperties>
</file>